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3d71ab880e80a1/FSYYY/宫腔镜机械学习/Manuscript/Journal of Cancer/Final Submission/"/>
    </mc:Choice>
  </mc:AlternateContent>
  <xr:revisionPtr revIDLastSave="1316" documentId="8_{469FD0A1-E479-40F6-9A2C-0026F750ECA5}" xr6:coauthVersionLast="47" xr6:coauthVersionMax="47" xr10:uidLastSave="{40A644BA-99EB-4175-B9E6-8816B19C6EB9}"/>
  <bookViews>
    <workbookView xWindow="-120" yWindow="-120" windowWidth="29040" windowHeight="15840" activeTab="8" xr2:uid="{8B0E4362-A721-46E2-84FC-6B55A5E2C42E}"/>
  </bookViews>
  <sheets>
    <sheet name="Supplementary Tables" sheetId="1" r:id="rId1"/>
    <sheet name="Table S1" sheetId="5" r:id="rId2"/>
    <sheet name="Table S2" sheetId="7" r:id="rId3"/>
    <sheet name="Table S3" sheetId="10" r:id="rId4"/>
    <sheet name="Table S4" sheetId="11" r:id="rId5"/>
    <sheet name="Table S5" sheetId="12" r:id="rId6"/>
    <sheet name="Table S6" sheetId="13" r:id="rId7"/>
    <sheet name="Table S7" sheetId="4" r:id="rId8"/>
    <sheet name="Table S8" sheetId="14" r:id="rId9"/>
  </sheets>
  <definedNames>
    <definedName name="_xlnm._FilterDatabase" localSheetId="8" hidden="1">'Table S8'!$B$3:$E$7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4" l="1"/>
  <c r="E10" i="14"/>
  <c r="E9" i="14"/>
  <c r="E6" i="14"/>
  <c r="E7" i="14"/>
  <c r="E5" i="14"/>
  <c r="H7" i="13"/>
  <c r="D7" i="13"/>
  <c r="H6" i="13"/>
  <c r="D6" i="13"/>
  <c r="H5" i="13"/>
  <c r="D5" i="13"/>
  <c r="H6" i="12"/>
  <c r="D6" i="12"/>
  <c r="H5" i="12"/>
  <c r="D5" i="12"/>
  <c r="H8" i="11"/>
  <c r="D8" i="11"/>
  <c r="H7" i="11"/>
  <c r="D7" i="11"/>
  <c r="H6" i="11"/>
  <c r="D6" i="11"/>
  <c r="H5" i="11"/>
  <c r="D5" i="11"/>
  <c r="D11" i="10"/>
  <c r="D10" i="10"/>
  <c r="D9" i="10"/>
  <c r="D8" i="10"/>
  <c r="D7" i="10"/>
  <c r="D6" i="10"/>
  <c r="D5" i="10"/>
  <c r="N11" i="7" l="1"/>
  <c r="E6" i="7"/>
  <c r="L107" i="7"/>
  <c r="K107" i="7"/>
  <c r="L106" i="7"/>
  <c r="K106" i="7"/>
  <c r="L105" i="7"/>
  <c r="K105" i="7"/>
  <c r="L102" i="7"/>
  <c r="N103" i="7" s="1"/>
  <c r="K102" i="7"/>
  <c r="M103" i="7" s="1"/>
  <c r="N101" i="7"/>
  <c r="M101" i="7"/>
  <c r="N100" i="7"/>
  <c r="M100" i="7"/>
  <c r="N99" i="7"/>
  <c r="M99" i="7"/>
  <c r="N98" i="7"/>
  <c r="M98" i="7"/>
  <c r="L97" i="7"/>
  <c r="K97" i="7"/>
  <c r="L96" i="7"/>
  <c r="N96" i="7" s="1"/>
  <c r="K96" i="7"/>
  <c r="L95" i="7"/>
  <c r="K95" i="7"/>
  <c r="L92" i="7"/>
  <c r="L94" i="7" s="1"/>
  <c r="K92" i="7"/>
  <c r="K94" i="7" s="1"/>
  <c r="N91" i="7"/>
  <c r="M91" i="7"/>
  <c r="N90" i="7"/>
  <c r="M90" i="7"/>
  <c r="N89" i="7"/>
  <c r="M89" i="7"/>
  <c r="L88" i="7"/>
  <c r="K88" i="7"/>
  <c r="L87" i="7"/>
  <c r="K87" i="7"/>
  <c r="L86" i="7"/>
  <c r="K86" i="7"/>
  <c r="L83" i="7"/>
  <c r="L85" i="7" s="1"/>
  <c r="K83" i="7"/>
  <c r="K85" i="7" s="1"/>
  <c r="N82" i="7"/>
  <c r="M82" i="7"/>
  <c r="N81" i="7"/>
  <c r="M81" i="7"/>
  <c r="N80" i="7"/>
  <c r="M80" i="7"/>
  <c r="L79" i="7"/>
  <c r="K79" i="7"/>
  <c r="L78" i="7"/>
  <c r="K78" i="7"/>
  <c r="L77" i="7"/>
  <c r="K77" i="7"/>
  <c r="L74" i="7"/>
  <c r="L76" i="7" s="1"/>
  <c r="K74" i="7"/>
  <c r="K76" i="7" s="1"/>
  <c r="N73" i="7"/>
  <c r="M73" i="7"/>
  <c r="N72" i="7"/>
  <c r="M72" i="7"/>
  <c r="N71" i="7"/>
  <c r="M71" i="7"/>
  <c r="L70" i="7"/>
  <c r="N70" i="7" s="1"/>
  <c r="K70" i="7"/>
  <c r="L69" i="7"/>
  <c r="K69" i="7"/>
  <c r="L68" i="7"/>
  <c r="K68" i="7"/>
  <c r="L65" i="7"/>
  <c r="L67" i="7" s="1"/>
  <c r="K65" i="7"/>
  <c r="M66" i="7" s="1"/>
  <c r="N64" i="7"/>
  <c r="M64" i="7"/>
  <c r="N63" i="7"/>
  <c r="M63" i="7"/>
  <c r="N62" i="7"/>
  <c r="M62" i="7"/>
  <c r="L61" i="7"/>
  <c r="K61" i="7"/>
  <c r="L60" i="7"/>
  <c r="N60" i="7" s="1"/>
  <c r="K60" i="7"/>
  <c r="L59" i="7"/>
  <c r="K59" i="7"/>
  <c r="L56" i="7"/>
  <c r="L58" i="7" s="1"/>
  <c r="K56" i="7"/>
  <c r="K58" i="7" s="1"/>
  <c r="N55" i="7"/>
  <c r="M55" i="7"/>
  <c r="N54" i="7"/>
  <c r="M54" i="7"/>
  <c r="L53" i="7"/>
  <c r="K53" i="7"/>
  <c r="L52" i="7"/>
  <c r="N52" i="7" s="1"/>
  <c r="K52" i="7"/>
  <c r="L51" i="7"/>
  <c r="K51" i="7"/>
  <c r="L48" i="7"/>
  <c r="N49" i="7" s="1"/>
  <c r="K48" i="7"/>
  <c r="M49" i="7" s="1"/>
  <c r="N47" i="7"/>
  <c r="M47" i="7"/>
  <c r="N46" i="7"/>
  <c r="M46" i="7"/>
  <c r="L45" i="7"/>
  <c r="K45" i="7"/>
  <c r="L44" i="7"/>
  <c r="N44" i="7" s="1"/>
  <c r="K44" i="7"/>
  <c r="L43" i="7"/>
  <c r="K43" i="7"/>
  <c r="L40" i="7"/>
  <c r="L42" i="7" s="1"/>
  <c r="K40" i="7"/>
  <c r="K42" i="7" s="1"/>
  <c r="N39" i="7"/>
  <c r="M39" i="7"/>
  <c r="N38" i="7"/>
  <c r="M38" i="7"/>
  <c r="L37" i="7"/>
  <c r="K37" i="7"/>
  <c r="L36" i="7"/>
  <c r="N36" i="7" s="1"/>
  <c r="K36" i="7"/>
  <c r="L35" i="7"/>
  <c r="K35" i="7"/>
  <c r="L32" i="7"/>
  <c r="N33" i="7" s="1"/>
  <c r="K32" i="7"/>
  <c r="M33" i="7" s="1"/>
  <c r="N31" i="7"/>
  <c r="M31" i="7"/>
  <c r="N30" i="7"/>
  <c r="M30" i="7"/>
  <c r="L29" i="7"/>
  <c r="K29" i="7"/>
  <c r="L28" i="7"/>
  <c r="N28" i="7" s="1"/>
  <c r="K28" i="7"/>
  <c r="L27" i="7"/>
  <c r="K27" i="7"/>
  <c r="L24" i="7"/>
  <c r="L26" i="7" s="1"/>
  <c r="K24" i="7"/>
  <c r="K26" i="7" s="1"/>
  <c r="N23" i="7"/>
  <c r="M23" i="7"/>
  <c r="N22" i="7"/>
  <c r="M22" i="7"/>
  <c r="L21" i="7"/>
  <c r="K21" i="7"/>
  <c r="L20" i="7"/>
  <c r="N20" i="7" s="1"/>
  <c r="K20" i="7"/>
  <c r="L19" i="7"/>
  <c r="K19" i="7"/>
  <c r="L16" i="7"/>
  <c r="N17" i="7" s="1"/>
  <c r="K16" i="7"/>
  <c r="M17" i="7" s="1"/>
  <c r="N15" i="7"/>
  <c r="M15" i="7"/>
  <c r="N14" i="7"/>
  <c r="M14" i="7"/>
  <c r="N13" i="7"/>
  <c r="M13" i="7"/>
  <c r="N12" i="7"/>
  <c r="M12" i="7"/>
  <c r="M11" i="7"/>
  <c r="N10" i="7"/>
  <c r="M10" i="7"/>
  <c r="N9" i="7"/>
  <c r="M9" i="7"/>
  <c r="N8" i="7"/>
  <c r="M8" i="7"/>
  <c r="N7" i="7"/>
  <c r="M7" i="7"/>
  <c r="N6" i="7"/>
  <c r="M6" i="7"/>
  <c r="H107" i="7"/>
  <c r="G107" i="7"/>
  <c r="H106" i="7"/>
  <c r="G106" i="7"/>
  <c r="H105" i="7"/>
  <c r="G105" i="7"/>
  <c r="H102" i="7"/>
  <c r="J103" i="7" s="1"/>
  <c r="G102" i="7"/>
  <c r="I103" i="7" s="1"/>
  <c r="J101" i="7"/>
  <c r="I101" i="7"/>
  <c r="J100" i="7"/>
  <c r="I100" i="7"/>
  <c r="J99" i="7"/>
  <c r="I99" i="7"/>
  <c r="J98" i="7"/>
  <c r="I98" i="7"/>
  <c r="H97" i="7"/>
  <c r="G97" i="7"/>
  <c r="H96" i="7"/>
  <c r="G96" i="7"/>
  <c r="H95" i="7"/>
  <c r="G95" i="7"/>
  <c r="H92" i="7"/>
  <c r="J93" i="7" s="1"/>
  <c r="G92" i="7"/>
  <c r="G94" i="7" s="1"/>
  <c r="J91" i="7"/>
  <c r="I91" i="7"/>
  <c r="J90" i="7"/>
  <c r="I90" i="7"/>
  <c r="J89" i="7"/>
  <c r="I89" i="7"/>
  <c r="H88" i="7"/>
  <c r="G88" i="7"/>
  <c r="H87" i="7"/>
  <c r="G87" i="7"/>
  <c r="I87" i="7" s="1"/>
  <c r="H86" i="7"/>
  <c r="G86" i="7"/>
  <c r="H83" i="7"/>
  <c r="J84" i="7" s="1"/>
  <c r="G83" i="7"/>
  <c r="G85" i="7" s="1"/>
  <c r="J82" i="7"/>
  <c r="I82" i="7"/>
  <c r="J81" i="7"/>
  <c r="I81" i="7"/>
  <c r="J80" i="7"/>
  <c r="I80" i="7"/>
  <c r="H79" i="7"/>
  <c r="G79" i="7"/>
  <c r="I79" i="7" s="1"/>
  <c r="H78" i="7"/>
  <c r="G78" i="7"/>
  <c r="H77" i="7"/>
  <c r="G77" i="7"/>
  <c r="H74" i="7"/>
  <c r="J75" i="7" s="1"/>
  <c r="G74" i="7"/>
  <c r="G76" i="7" s="1"/>
  <c r="J73" i="7"/>
  <c r="I73" i="7"/>
  <c r="J72" i="7"/>
  <c r="I72" i="7"/>
  <c r="J71" i="7"/>
  <c r="I71" i="7"/>
  <c r="H70" i="7"/>
  <c r="G70" i="7"/>
  <c r="H69" i="7"/>
  <c r="G69" i="7"/>
  <c r="H68" i="7"/>
  <c r="G68" i="7"/>
  <c r="H65" i="7"/>
  <c r="J66" i="7" s="1"/>
  <c r="G65" i="7"/>
  <c r="G67" i="7" s="1"/>
  <c r="J64" i="7"/>
  <c r="I64" i="7"/>
  <c r="J63" i="7"/>
  <c r="I63" i="7"/>
  <c r="J62" i="7"/>
  <c r="I62" i="7"/>
  <c r="H61" i="7"/>
  <c r="G61" i="7"/>
  <c r="H60" i="7"/>
  <c r="G60" i="7"/>
  <c r="H59" i="7"/>
  <c r="G59" i="7"/>
  <c r="H56" i="7"/>
  <c r="J57" i="7" s="1"/>
  <c r="G56" i="7"/>
  <c r="I57" i="7" s="1"/>
  <c r="J55" i="7"/>
  <c r="I55" i="7"/>
  <c r="J54" i="7"/>
  <c r="I54" i="7"/>
  <c r="H53" i="7"/>
  <c r="G53" i="7"/>
  <c r="H52" i="7"/>
  <c r="G52" i="7"/>
  <c r="H51" i="7"/>
  <c r="G51" i="7"/>
  <c r="H48" i="7"/>
  <c r="J49" i="7" s="1"/>
  <c r="G48" i="7"/>
  <c r="I49" i="7" s="1"/>
  <c r="J47" i="7"/>
  <c r="I47" i="7"/>
  <c r="J46" i="7"/>
  <c r="I46" i="7"/>
  <c r="H45" i="7"/>
  <c r="G45" i="7"/>
  <c r="I44" i="7"/>
  <c r="H44" i="7"/>
  <c r="G44" i="7"/>
  <c r="H43" i="7"/>
  <c r="G43" i="7"/>
  <c r="H40" i="7"/>
  <c r="J41" i="7" s="1"/>
  <c r="G40" i="7"/>
  <c r="I41" i="7" s="1"/>
  <c r="J39" i="7"/>
  <c r="I39" i="7"/>
  <c r="J38" i="7"/>
  <c r="I38" i="7"/>
  <c r="H37" i="7"/>
  <c r="G37" i="7"/>
  <c r="H36" i="7"/>
  <c r="G36" i="7"/>
  <c r="H35" i="7"/>
  <c r="G35" i="7"/>
  <c r="H32" i="7"/>
  <c r="J33" i="7" s="1"/>
  <c r="G32" i="7"/>
  <c r="I33" i="7" s="1"/>
  <c r="J31" i="7"/>
  <c r="I31" i="7"/>
  <c r="J30" i="7"/>
  <c r="I30" i="7"/>
  <c r="H29" i="7"/>
  <c r="G29" i="7"/>
  <c r="H28" i="7"/>
  <c r="G28" i="7"/>
  <c r="H27" i="7"/>
  <c r="G27" i="7"/>
  <c r="H24" i="7"/>
  <c r="J25" i="7" s="1"/>
  <c r="G24" i="7"/>
  <c r="G26" i="7" s="1"/>
  <c r="J23" i="7"/>
  <c r="I23" i="7"/>
  <c r="J22" i="7"/>
  <c r="I22" i="7"/>
  <c r="H21" i="7"/>
  <c r="G21" i="7"/>
  <c r="H20" i="7"/>
  <c r="G20" i="7"/>
  <c r="H19" i="7"/>
  <c r="G19" i="7"/>
  <c r="H16" i="7"/>
  <c r="J17" i="7" s="1"/>
  <c r="G16" i="7"/>
  <c r="I17" i="7" s="1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D107" i="7"/>
  <c r="C107" i="7"/>
  <c r="D106" i="7"/>
  <c r="C106" i="7"/>
  <c r="D105" i="7"/>
  <c r="C105" i="7"/>
  <c r="D102" i="7"/>
  <c r="F103" i="7" s="1"/>
  <c r="C102" i="7"/>
  <c r="E103" i="7" s="1"/>
  <c r="F101" i="7"/>
  <c r="E101" i="7"/>
  <c r="F100" i="7"/>
  <c r="E100" i="7"/>
  <c r="F99" i="7"/>
  <c r="E99" i="7"/>
  <c r="F98" i="7"/>
  <c r="E98" i="7"/>
  <c r="D97" i="7"/>
  <c r="C97" i="7"/>
  <c r="D96" i="7"/>
  <c r="C96" i="7"/>
  <c r="D95" i="7"/>
  <c r="C95" i="7"/>
  <c r="D92" i="7"/>
  <c r="D94" i="7" s="1"/>
  <c r="C92" i="7"/>
  <c r="E93" i="7" s="1"/>
  <c r="F91" i="7"/>
  <c r="E91" i="7"/>
  <c r="F90" i="7"/>
  <c r="E90" i="7"/>
  <c r="F89" i="7"/>
  <c r="E89" i="7"/>
  <c r="D88" i="7"/>
  <c r="C88" i="7"/>
  <c r="D87" i="7"/>
  <c r="F87" i="7" s="1"/>
  <c r="C87" i="7"/>
  <c r="D86" i="7"/>
  <c r="C86" i="7"/>
  <c r="D83" i="7"/>
  <c r="D85" i="7" s="1"/>
  <c r="C83" i="7"/>
  <c r="E84" i="7" s="1"/>
  <c r="F82" i="7"/>
  <c r="E82" i="7"/>
  <c r="F81" i="7"/>
  <c r="E81" i="7"/>
  <c r="F80" i="7"/>
  <c r="E80" i="7"/>
  <c r="D79" i="7"/>
  <c r="C79" i="7"/>
  <c r="D78" i="7"/>
  <c r="C78" i="7"/>
  <c r="D77" i="7"/>
  <c r="C77" i="7"/>
  <c r="D74" i="7"/>
  <c r="F75" i="7" s="1"/>
  <c r="C74" i="7"/>
  <c r="E75" i="7" s="1"/>
  <c r="F73" i="7"/>
  <c r="E73" i="7"/>
  <c r="F72" i="7"/>
  <c r="E72" i="7"/>
  <c r="F71" i="7"/>
  <c r="E71" i="7"/>
  <c r="D70" i="7"/>
  <c r="C70" i="7"/>
  <c r="D69" i="7"/>
  <c r="C69" i="7"/>
  <c r="D68" i="7"/>
  <c r="C68" i="7"/>
  <c r="D65" i="7"/>
  <c r="F66" i="7" s="1"/>
  <c r="C65" i="7"/>
  <c r="E66" i="7" s="1"/>
  <c r="F64" i="7"/>
  <c r="E64" i="7"/>
  <c r="F63" i="7"/>
  <c r="E63" i="7"/>
  <c r="F62" i="7"/>
  <c r="E62" i="7"/>
  <c r="D61" i="7"/>
  <c r="C61" i="7"/>
  <c r="D60" i="7"/>
  <c r="C60" i="7"/>
  <c r="D59" i="7"/>
  <c r="C59" i="7"/>
  <c r="D56" i="7"/>
  <c r="F57" i="7" s="1"/>
  <c r="C56" i="7"/>
  <c r="E57" i="7" s="1"/>
  <c r="F55" i="7"/>
  <c r="E55" i="7"/>
  <c r="F54" i="7"/>
  <c r="E54" i="7"/>
  <c r="D53" i="7"/>
  <c r="C53" i="7"/>
  <c r="D52" i="7"/>
  <c r="C52" i="7"/>
  <c r="D51" i="7"/>
  <c r="C51" i="7"/>
  <c r="D48" i="7"/>
  <c r="F49" i="7" s="1"/>
  <c r="C48" i="7"/>
  <c r="C50" i="7" s="1"/>
  <c r="F47" i="7"/>
  <c r="E47" i="7"/>
  <c r="F46" i="7"/>
  <c r="E46" i="7"/>
  <c r="D45" i="7"/>
  <c r="C45" i="7"/>
  <c r="D44" i="7"/>
  <c r="C44" i="7"/>
  <c r="D43" i="7"/>
  <c r="C43" i="7"/>
  <c r="D40" i="7"/>
  <c r="F41" i="7" s="1"/>
  <c r="C40" i="7"/>
  <c r="E41" i="7" s="1"/>
  <c r="F39" i="7"/>
  <c r="E39" i="7"/>
  <c r="F38" i="7"/>
  <c r="E38" i="7"/>
  <c r="D37" i="7"/>
  <c r="C37" i="7"/>
  <c r="D36" i="7"/>
  <c r="C36" i="7"/>
  <c r="D35" i="7"/>
  <c r="C35" i="7"/>
  <c r="D32" i="7"/>
  <c r="F33" i="7" s="1"/>
  <c r="C32" i="7"/>
  <c r="C34" i="7" s="1"/>
  <c r="F31" i="7"/>
  <c r="E31" i="7"/>
  <c r="F30" i="7"/>
  <c r="E30" i="7"/>
  <c r="D29" i="7"/>
  <c r="C29" i="7"/>
  <c r="D28" i="7"/>
  <c r="C28" i="7"/>
  <c r="D27" i="7"/>
  <c r="C27" i="7"/>
  <c r="D24" i="7"/>
  <c r="F25" i="7" s="1"/>
  <c r="C24" i="7"/>
  <c r="E25" i="7" s="1"/>
  <c r="F23" i="7"/>
  <c r="E23" i="7"/>
  <c r="F22" i="7"/>
  <c r="E22" i="7"/>
  <c r="D21" i="7"/>
  <c r="C21" i="7"/>
  <c r="D20" i="7"/>
  <c r="C20" i="7"/>
  <c r="D19" i="7"/>
  <c r="C19" i="7"/>
  <c r="D18" i="7"/>
  <c r="C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D5" i="4"/>
  <c r="D6" i="4"/>
  <c r="D7" i="4"/>
  <c r="D4" i="4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E18" i="7" l="1"/>
  <c r="E28" i="7"/>
  <c r="E36" i="7"/>
  <c r="E52" i="7"/>
  <c r="E70" i="7"/>
  <c r="E78" i="7"/>
  <c r="I28" i="7"/>
  <c r="M70" i="7"/>
  <c r="M78" i="7"/>
  <c r="M106" i="7"/>
  <c r="E20" i="7"/>
  <c r="E44" i="7"/>
  <c r="F70" i="7"/>
  <c r="F78" i="7"/>
  <c r="I29" i="7"/>
  <c r="C85" i="7"/>
  <c r="E85" i="7" s="1"/>
  <c r="F107" i="7"/>
  <c r="I45" i="7"/>
  <c r="G104" i="7"/>
  <c r="I104" i="7" s="1"/>
  <c r="K104" i="7"/>
  <c r="M104" i="7" s="1"/>
  <c r="I21" i="7"/>
  <c r="I60" i="7"/>
  <c r="I70" i="7"/>
  <c r="N106" i="7"/>
  <c r="J106" i="7"/>
  <c r="M61" i="7"/>
  <c r="M87" i="7"/>
  <c r="M97" i="7"/>
  <c r="F106" i="7"/>
  <c r="J97" i="7"/>
  <c r="N69" i="7"/>
  <c r="N87" i="7"/>
  <c r="N88" i="7"/>
  <c r="M69" i="7"/>
  <c r="E106" i="7"/>
  <c r="F96" i="7"/>
  <c r="I53" i="7"/>
  <c r="J70" i="7"/>
  <c r="I78" i="7"/>
  <c r="I88" i="7"/>
  <c r="I96" i="7"/>
  <c r="N78" i="7"/>
  <c r="M88" i="7"/>
  <c r="F19" i="7"/>
  <c r="F21" i="7"/>
  <c r="F37" i="7"/>
  <c r="F53" i="7"/>
  <c r="E87" i="7"/>
  <c r="E97" i="7"/>
  <c r="I61" i="7"/>
  <c r="H76" i="7"/>
  <c r="J77" i="7" s="1"/>
  <c r="J78" i="7"/>
  <c r="J88" i="7"/>
  <c r="I106" i="7"/>
  <c r="M20" i="7"/>
  <c r="M28" i="7"/>
  <c r="M36" i="7"/>
  <c r="M44" i="7"/>
  <c r="M52" i="7"/>
  <c r="M60" i="7"/>
  <c r="M79" i="7"/>
  <c r="E60" i="7"/>
  <c r="E65" i="7"/>
  <c r="F97" i="7"/>
  <c r="E107" i="7"/>
  <c r="I93" i="7"/>
  <c r="M29" i="7"/>
  <c r="M45" i="7"/>
  <c r="F18" i="7"/>
  <c r="F28" i="7"/>
  <c r="F36" i="7"/>
  <c r="F52" i="7"/>
  <c r="F65" i="7"/>
  <c r="F88" i="7"/>
  <c r="G18" i="7"/>
  <c r="I18" i="7" s="1"/>
  <c r="J20" i="7"/>
  <c r="G34" i="7"/>
  <c r="I34" i="7" s="1"/>
  <c r="J36" i="7"/>
  <c r="G50" i="7"/>
  <c r="I50" i="7" s="1"/>
  <c r="J53" i="7"/>
  <c r="I69" i="7"/>
  <c r="J76" i="7"/>
  <c r="H94" i="7"/>
  <c r="J94" i="7" s="1"/>
  <c r="N29" i="7"/>
  <c r="N45" i="7"/>
  <c r="N61" i="7"/>
  <c r="N79" i="7"/>
  <c r="N97" i="7"/>
  <c r="F20" i="7"/>
  <c r="F44" i="7"/>
  <c r="F60" i="7"/>
  <c r="E19" i="7"/>
  <c r="E21" i="7"/>
  <c r="E37" i="7"/>
  <c r="E53" i="7"/>
  <c r="E83" i="7"/>
  <c r="H26" i="7"/>
  <c r="J26" i="7" s="1"/>
  <c r="J28" i="7"/>
  <c r="I37" i="7"/>
  <c r="H42" i="7"/>
  <c r="J42" i="7" s="1"/>
  <c r="J44" i="7"/>
  <c r="H58" i="7"/>
  <c r="J58" i="7" s="1"/>
  <c r="J60" i="7"/>
  <c r="I102" i="7"/>
  <c r="M96" i="7"/>
  <c r="C26" i="7"/>
  <c r="E26" i="7" s="1"/>
  <c r="C42" i="7"/>
  <c r="E42" i="7" s="1"/>
  <c r="C76" i="7"/>
  <c r="E76" i="7" s="1"/>
  <c r="J37" i="7"/>
  <c r="K34" i="7"/>
  <c r="M34" i="7" s="1"/>
  <c r="D26" i="7"/>
  <c r="F26" i="7" s="1"/>
  <c r="D58" i="7"/>
  <c r="F58" i="7" s="1"/>
  <c r="D76" i="7"/>
  <c r="F76" i="7" s="1"/>
  <c r="J52" i="7"/>
  <c r="J83" i="7"/>
  <c r="I97" i="7"/>
  <c r="L18" i="7"/>
  <c r="N18" i="7" s="1"/>
  <c r="L50" i="7"/>
  <c r="N50" i="7" s="1"/>
  <c r="E24" i="7"/>
  <c r="E29" i="7"/>
  <c r="E40" i="7"/>
  <c r="E45" i="7"/>
  <c r="E56" i="7"/>
  <c r="E61" i="7"/>
  <c r="C67" i="7"/>
  <c r="E67" i="7" s="1"/>
  <c r="E69" i="7"/>
  <c r="E74" i="7"/>
  <c r="E79" i="7"/>
  <c r="E86" i="7"/>
  <c r="E92" i="7"/>
  <c r="E96" i="7"/>
  <c r="F102" i="7"/>
  <c r="H67" i="7"/>
  <c r="J67" i="7" s="1"/>
  <c r="J69" i="7"/>
  <c r="H85" i="7"/>
  <c r="J85" i="7" s="1"/>
  <c r="J87" i="7"/>
  <c r="I105" i="7"/>
  <c r="I107" i="7"/>
  <c r="M16" i="7"/>
  <c r="M21" i="7"/>
  <c r="M32" i="7"/>
  <c r="M37" i="7"/>
  <c r="M48" i="7"/>
  <c r="M53" i="7"/>
  <c r="M102" i="7"/>
  <c r="M107" i="7"/>
  <c r="C58" i="7"/>
  <c r="E58" i="7" s="1"/>
  <c r="J21" i="7"/>
  <c r="K18" i="7"/>
  <c r="M18" i="7" s="1"/>
  <c r="K50" i="7"/>
  <c r="M50" i="7" s="1"/>
  <c r="D42" i="7"/>
  <c r="F42" i="7" s="1"/>
  <c r="J65" i="7"/>
  <c r="J96" i="7"/>
  <c r="L34" i="7"/>
  <c r="N34" i="7" s="1"/>
  <c r="L104" i="7"/>
  <c r="N104" i="7" s="1"/>
  <c r="F24" i="7"/>
  <c r="F29" i="7"/>
  <c r="F40" i="7"/>
  <c r="F45" i="7"/>
  <c r="F56" i="7"/>
  <c r="F61" i="7"/>
  <c r="D67" i="7"/>
  <c r="F67" i="7" s="1"/>
  <c r="F69" i="7"/>
  <c r="F74" i="7"/>
  <c r="F79" i="7"/>
  <c r="E88" i="7"/>
  <c r="C94" i="7"/>
  <c r="E94" i="7" s="1"/>
  <c r="I16" i="7"/>
  <c r="I20" i="7"/>
  <c r="J24" i="7"/>
  <c r="J29" i="7"/>
  <c r="I32" i="7"/>
  <c r="I36" i="7"/>
  <c r="J40" i="7"/>
  <c r="J45" i="7"/>
  <c r="I48" i="7"/>
  <c r="I52" i="7"/>
  <c r="J56" i="7"/>
  <c r="J61" i="7"/>
  <c r="J74" i="7"/>
  <c r="J79" i="7"/>
  <c r="J92" i="7"/>
  <c r="J107" i="7"/>
  <c r="N16" i="7"/>
  <c r="N21" i="7"/>
  <c r="N32" i="7"/>
  <c r="N37" i="7"/>
  <c r="N48" i="7"/>
  <c r="N53" i="7"/>
  <c r="N102" i="7"/>
  <c r="N107" i="7"/>
  <c r="M76" i="7"/>
  <c r="M77" i="7"/>
  <c r="M95" i="7"/>
  <c r="M94" i="7"/>
  <c r="N26" i="7"/>
  <c r="N27" i="7"/>
  <c r="N76" i="7"/>
  <c r="N77" i="7"/>
  <c r="N95" i="7"/>
  <c r="N94" i="7"/>
  <c r="M85" i="7"/>
  <c r="M86" i="7"/>
  <c r="M26" i="7"/>
  <c r="M27" i="7"/>
  <c r="M43" i="7"/>
  <c r="M42" i="7"/>
  <c r="M59" i="7"/>
  <c r="M58" i="7"/>
  <c r="N43" i="7"/>
  <c r="N42" i="7"/>
  <c r="N59" i="7"/>
  <c r="N58" i="7"/>
  <c r="N67" i="7"/>
  <c r="N68" i="7"/>
  <c r="N85" i="7"/>
  <c r="N86" i="7"/>
  <c r="M25" i="7"/>
  <c r="M41" i="7"/>
  <c r="M57" i="7"/>
  <c r="M75" i="7"/>
  <c r="M84" i="7"/>
  <c r="M93" i="7"/>
  <c r="N25" i="7"/>
  <c r="N41" i="7"/>
  <c r="N57" i="7"/>
  <c r="N66" i="7"/>
  <c r="N93" i="7"/>
  <c r="M24" i="7"/>
  <c r="M40" i="7"/>
  <c r="M56" i="7"/>
  <c r="M65" i="7"/>
  <c r="K67" i="7"/>
  <c r="M74" i="7"/>
  <c r="M83" i="7"/>
  <c r="M92" i="7"/>
  <c r="N75" i="7"/>
  <c r="N84" i="7"/>
  <c r="N24" i="7"/>
  <c r="N40" i="7"/>
  <c r="N56" i="7"/>
  <c r="N65" i="7"/>
  <c r="N74" i="7"/>
  <c r="N83" i="7"/>
  <c r="N92" i="7"/>
  <c r="I27" i="7"/>
  <c r="I26" i="7"/>
  <c r="I76" i="7"/>
  <c r="I77" i="7"/>
  <c r="I95" i="7"/>
  <c r="I94" i="7"/>
  <c r="I68" i="7"/>
  <c r="I67" i="7"/>
  <c r="I86" i="7"/>
  <c r="I85" i="7"/>
  <c r="I66" i="7"/>
  <c r="J16" i="7"/>
  <c r="H18" i="7"/>
  <c r="J32" i="7"/>
  <c r="H34" i="7"/>
  <c r="J48" i="7"/>
  <c r="H50" i="7"/>
  <c r="J102" i="7"/>
  <c r="H104" i="7"/>
  <c r="J104" i="7" s="1"/>
  <c r="I25" i="7"/>
  <c r="I75" i="7"/>
  <c r="I84" i="7"/>
  <c r="I24" i="7"/>
  <c r="I40" i="7"/>
  <c r="G42" i="7"/>
  <c r="I56" i="7"/>
  <c r="G58" i="7"/>
  <c r="I65" i="7"/>
  <c r="I74" i="7"/>
  <c r="I83" i="7"/>
  <c r="I92" i="7"/>
  <c r="F95" i="7"/>
  <c r="F94" i="7"/>
  <c r="F86" i="7"/>
  <c r="F85" i="7"/>
  <c r="E35" i="7"/>
  <c r="E34" i="7"/>
  <c r="E51" i="7"/>
  <c r="E50" i="7"/>
  <c r="E33" i="7"/>
  <c r="E49" i="7"/>
  <c r="E32" i="7"/>
  <c r="E48" i="7"/>
  <c r="E102" i="7"/>
  <c r="C104" i="7"/>
  <c r="F32" i="7"/>
  <c r="D34" i="7"/>
  <c r="F48" i="7"/>
  <c r="D50" i="7"/>
  <c r="F84" i="7"/>
  <c r="F93" i="7"/>
  <c r="D104" i="7"/>
  <c r="F83" i="7"/>
  <c r="F92" i="7"/>
  <c r="N19" i="7" l="1"/>
  <c r="M105" i="7"/>
  <c r="M35" i="7"/>
  <c r="N105" i="7"/>
  <c r="F77" i="7"/>
  <c r="J27" i="7"/>
  <c r="I35" i="7"/>
  <c r="F27" i="7"/>
  <c r="E77" i="7"/>
  <c r="J59" i="7"/>
  <c r="E27" i="7"/>
  <c r="E68" i="7"/>
  <c r="N35" i="7"/>
  <c r="J43" i="7"/>
  <c r="N51" i="7"/>
  <c r="F43" i="7"/>
  <c r="I19" i="7"/>
  <c r="J95" i="7"/>
  <c r="F59" i="7"/>
  <c r="I51" i="7"/>
  <c r="M19" i="7"/>
  <c r="E43" i="7"/>
  <c r="M51" i="7"/>
  <c r="E59" i="7"/>
  <c r="F68" i="7"/>
  <c r="J86" i="7"/>
  <c r="E95" i="7"/>
  <c r="J68" i="7"/>
  <c r="M68" i="7"/>
  <c r="M67" i="7"/>
  <c r="J35" i="7"/>
  <c r="J34" i="7"/>
  <c r="J105" i="7"/>
  <c r="I42" i="7"/>
  <c r="I43" i="7"/>
  <c r="J51" i="7"/>
  <c r="J50" i="7"/>
  <c r="J19" i="7"/>
  <c r="J18" i="7"/>
  <c r="I58" i="7"/>
  <c r="I59" i="7"/>
  <c r="F35" i="7"/>
  <c r="F34" i="7"/>
  <c r="F51" i="7"/>
  <c r="F50" i="7"/>
  <c r="E104" i="7"/>
  <c r="E105" i="7"/>
  <c r="F105" i="7"/>
  <c r="F104" i="7"/>
</calcChain>
</file>

<file path=xl/sharedStrings.xml><?xml version="1.0" encoding="utf-8"?>
<sst xmlns="http://schemas.openxmlformats.org/spreadsheetml/2006/main" count="502" uniqueCount="242">
  <si>
    <t>TS</t>
  </si>
  <si>
    <t>TCT</t>
  </si>
  <si>
    <t>HPV</t>
  </si>
  <si>
    <t>TS+TCT</t>
  </si>
  <si>
    <t>TS+HPV</t>
  </si>
  <si>
    <t>TCT+HPV</t>
  </si>
  <si>
    <t>TS+TCT+HPV</t>
  </si>
  <si>
    <t>Method</t>
    <phoneticPr fontId="2" type="noConversion"/>
  </si>
  <si>
    <t>COL</t>
  </si>
  <si>
    <t>TS+COL</t>
  </si>
  <si>
    <t>TCT+COL</t>
  </si>
  <si>
    <t>HPV+COL</t>
  </si>
  <si>
    <t>TS+TCT+COL</t>
  </si>
  <si>
    <t>TS+HPV+COL</t>
  </si>
  <si>
    <t>TCT+HPV+COL</t>
  </si>
  <si>
    <t>TS+TCT+HPV+COL</t>
  </si>
  <si>
    <t>Cervical Biopsy</t>
    <phoneticPr fontId="2" type="noConversion"/>
  </si>
  <si>
    <t>Diagnosis</t>
    <phoneticPr fontId="2" type="noConversion"/>
  </si>
  <si>
    <t>Three</t>
    <phoneticPr fontId="2" type="noConversion"/>
  </si>
  <si>
    <t>Four</t>
    <phoneticPr fontId="2" type="noConversion"/>
  </si>
  <si>
    <t>Supplementary Tables</t>
    <phoneticPr fontId="2" type="noConversion"/>
  </si>
  <si>
    <t>&lt;CIN2</t>
    <phoneticPr fontId="2" type="noConversion"/>
  </si>
  <si>
    <t>&lt;CIN2 (%)</t>
    <phoneticPr fontId="2" type="noConversion"/>
  </si>
  <si>
    <t>Method Combination</t>
  </si>
  <si>
    <t>Single</t>
  </si>
  <si>
    <t>Two</t>
  </si>
  <si>
    <t>TS</t>
    <phoneticPr fontId="2" type="noConversion"/>
  </si>
  <si>
    <t>Positive</t>
  </si>
  <si>
    <t>Negative</t>
  </si>
  <si>
    <t>TCT</t>
    <phoneticPr fontId="2" type="noConversion"/>
  </si>
  <si>
    <t>HPV</t>
    <phoneticPr fontId="2" type="noConversion"/>
  </si>
  <si>
    <t>TS+TCT (or)</t>
    <phoneticPr fontId="2" type="noConversion"/>
  </si>
  <si>
    <t>TS+TCT (and)</t>
    <phoneticPr fontId="2" type="noConversion"/>
  </si>
  <si>
    <t>TS+HPV (or)</t>
    <phoneticPr fontId="2" type="noConversion"/>
  </si>
  <si>
    <t>TS+HPV (and)</t>
    <phoneticPr fontId="2" type="noConversion"/>
  </si>
  <si>
    <t>TS+COL (or)</t>
    <phoneticPr fontId="2" type="noConversion"/>
  </si>
  <si>
    <t>TS+COL (and)</t>
    <phoneticPr fontId="2" type="noConversion"/>
  </si>
  <si>
    <t>TCT+HPV (or)</t>
    <phoneticPr fontId="2" type="noConversion"/>
  </si>
  <si>
    <t>TCT+HPV (and)</t>
    <phoneticPr fontId="2" type="noConversion"/>
  </si>
  <si>
    <t>TCT+COL (or)</t>
    <phoneticPr fontId="2" type="noConversion"/>
  </si>
  <si>
    <t>TCT+COL (and)</t>
    <phoneticPr fontId="2" type="noConversion"/>
  </si>
  <si>
    <t>HPV+COL (or)</t>
    <phoneticPr fontId="2" type="noConversion"/>
  </si>
  <si>
    <t>HPV+COL (and)</t>
    <phoneticPr fontId="2" type="noConversion"/>
  </si>
  <si>
    <t>TS+TCT+HPV (or)</t>
    <phoneticPr fontId="2" type="noConversion"/>
  </si>
  <si>
    <t>TS+TCT+HPV (and)</t>
    <phoneticPr fontId="2" type="noConversion"/>
  </si>
  <si>
    <t>TS+TCT+COL (or)</t>
    <phoneticPr fontId="2" type="noConversion"/>
  </si>
  <si>
    <t>TS+TCT+COL (and)</t>
    <phoneticPr fontId="2" type="noConversion"/>
  </si>
  <si>
    <t>TS+HPV+COL (or)</t>
    <phoneticPr fontId="2" type="noConversion"/>
  </si>
  <si>
    <t>TS+HPV+COL (and)</t>
    <phoneticPr fontId="2" type="noConversion"/>
  </si>
  <si>
    <t>TCT+HPV+COL (or)</t>
    <phoneticPr fontId="2" type="noConversion"/>
  </si>
  <si>
    <t>TCT+HPV+COL (and)</t>
    <phoneticPr fontId="2" type="noConversion"/>
  </si>
  <si>
    <t>TS+TCT+HPV+COL (or)</t>
    <phoneticPr fontId="2" type="noConversion"/>
  </si>
  <si>
    <t>TS+TCT+HPV+COL (and)</t>
    <phoneticPr fontId="2" type="noConversion"/>
  </si>
  <si>
    <t>CIN2+</t>
    <phoneticPr fontId="2" type="noConversion"/>
  </si>
  <si>
    <t>TS+HPV (or)</t>
  </si>
  <si>
    <t>TS+HPV (and)</t>
  </si>
  <si>
    <t>TS+COL (or)</t>
  </si>
  <si>
    <t>TS+COL (and)</t>
  </si>
  <si>
    <t>TCT+HPV (or)</t>
  </si>
  <si>
    <t>TCT+HPV (and)</t>
  </si>
  <si>
    <t>TCT+COL (or)</t>
  </si>
  <si>
    <t>TCT+COL (and)</t>
  </si>
  <si>
    <t>HPV+COL (or)</t>
  </si>
  <si>
    <t>HPV+COL (and)</t>
  </si>
  <si>
    <t>TS+TCT+HPV (or)</t>
  </si>
  <si>
    <t>TS+TCT+HPV (and)</t>
  </si>
  <si>
    <t>TS+TCT+COL (or)</t>
  </si>
  <si>
    <t>TS+TCT+COL (and)</t>
  </si>
  <si>
    <t>TS+HPV+COL (or)</t>
  </si>
  <si>
    <t>TS+HPV+COL (and)</t>
  </si>
  <si>
    <t>TCT+HPV+COL (or)</t>
  </si>
  <si>
    <t>TCT+HPV+COL (and)</t>
  </si>
  <si>
    <t>TS+TCT+HPV+COL (or)</t>
  </si>
  <si>
    <t>TS+TCT+HPV+COL (and)</t>
  </si>
  <si>
    <t>6 (60.0%)</t>
    <phoneticPr fontId="2" type="noConversion"/>
  </si>
  <si>
    <t>99 (47.4%)</t>
  </si>
  <si>
    <t>195 (87.4%)</t>
  </si>
  <si>
    <t>147 (65.9%)</t>
  </si>
  <si>
    <t>7 (70.0%)</t>
  </si>
  <si>
    <t>1 (10.0%)</t>
  </si>
  <si>
    <t>10 (100.0%)</t>
  </si>
  <si>
    <t>4 (40.0%)</t>
  </si>
  <si>
    <t>9 (90.0%)</t>
  </si>
  <si>
    <t>3 (30.0%)</t>
  </si>
  <si>
    <t>197 (94.3%)</t>
  </si>
  <si>
    <t>84 (40.2%)</t>
  </si>
  <si>
    <t>150 (71.8%)</t>
  </si>
  <si>
    <t>88 (42.1%)</t>
  </si>
  <si>
    <t>208 (93.3%)</t>
  </si>
  <si>
    <t>134 (60.1%)</t>
  </si>
  <si>
    <t>2 (20.0%)</t>
  </si>
  <si>
    <t>199 (95.2%)</t>
  </si>
  <si>
    <t>78 (37.3%)</t>
  </si>
  <si>
    <t>246 (72.6%)</t>
  </si>
  <si>
    <t>246 (72.6%)</t>
    <phoneticPr fontId="2" type="noConversion"/>
  </si>
  <si>
    <t>819 (96.6%)</t>
  </si>
  <si>
    <t>605 (70.2%)</t>
  </si>
  <si>
    <t>799 (92.7%)</t>
  </si>
  <si>
    <t>339 (100.0%)</t>
  </si>
  <si>
    <t>224 (66.1%)</t>
  </si>
  <si>
    <t>332 (97.9%)</t>
  </si>
  <si>
    <t>244 (72.0%)</t>
  </si>
  <si>
    <t>338 (99.7%)</t>
  </si>
  <si>
    <t>575 (67.8%)</t>
  </si>
  <si>
    <t>839 (98.9%)</t>
  </si>
  <si>
    <t>771 (90.9%)</t>
  </si>
  <si>
    <t>835 (98.5%)</t>
  </si>
  <si>
    <t>577 (66.9%)</t>
  </si>
  <si>
    <t>827 (95.9%)</t>
  </si>
  <si>
    <t>223 (65.8%)</t>
  </si>
  <si>
    <t>554 (65.3%)</t>
  </si>
  <si>
    <t>840 (99.1%)</t>
  </si>
  <si>
    <t>CIN2+ (%)</t>
    <phoneticPr fontId="2" type="noConversion"/>
  </si>
  <si>
    <t>12 (92.3%)</t>
  </si>
  <si>
    <t>12 (92.3%)</t>
    <phoneticPr fontId="2" type="noConversion"/>
  </si>
  <si>
    <t>130 (52.0%)</t>
  </si>
  <si>
    <t>234 (89.3%)</t>
  </si>
  <si>
    <t>156 (59.5%)</t>
  </si>
  <si>
    <t>3 (23.1%)</t>
  </si>
  <si>
    <t>13 (100.0%)</t>
  </si>
  <si>
    <t>10 (76.9%)</t>
  </si>
  <si>
    <t>4 (30.8%)</t>
  </si>
  <si>
    <t>247 (95.4%)</t>
  </si>
  <si>
    <t>115 (44.4%)</t>
  </si>
  <si>
    <t>178 (68.7%)</t>
  </si>
  <si>
    <t>105 (40.5%)</t>
  </si>
  <si>
    <t>247 (94.3%)</t>
  </si>
  <si>
    <t>143 (54.6%)</t>
  </si>
  <si>
    <t>1 (7.7%)</t>
  </si>
  <si>
    <t>249 (96.1%)</t>
  </si>
  <si>
    <t>95 (36.7%)</t>
  </si>
  <si>
    <t>316 (72.0%)</t>
    <phoneticPr fontId="2" type="noConversion"/>
  </si>
  <si>
    <t>1382 (94.7%)</t>
  </si>
  <si>
    <t>605 (40.7%)</t>
  </si>
  <si>
    <t>1344 (90.6%)</t>
  </si>
  <si>
    <t>315 (71.8%)</t>
  </si>
  <si>
    <t>436 (99.3%)</t>
  </si>
  <si>
    <t>224 (51.0%)</t>
  </si>
  <si>
    <t>402 (91.6%)</t>
  </si>
  <si>
    <t>314 (71.5%)</t>
  </si>
  <si>
    <t>575 (39.4%)</t>
  </si>
  <si>
    <t>1402 (96.0%)</t>
  </si>
  <si>
    <t>1282 (87.9%)</t>
  </si>
  <si>
    <t>1420 (97.3%)</t>
  </si>
  <si>
    <t>577 (38.9%)</t>
  </si>
  <si>
    <t>1372 (92.5%)</t>
  </si>
  <si>
    <t>313 (71.3%)</t>
  </si>
  <si>
    <t>437 (99.5%)</t>
  </si>
  <si>
    <t>223 (50.8%)</t>
  </si>
  <si>
    <t>554 (38.0%)</t>
  </si>
  <si>
    <t>1425 (97.7%)</t>
  </si>
  <si>
    <t>TS+TCT</t>
    <phoneticPr fontId="2" type="noConversion"/>
  </si>
  <si>
    <t>Positive_1</t>
  </si>
  <si>
    <t>Positive_2</t>
    <phoneticPr fontId="2" type="noConversion"/>
  </si>
  <si>
    <t>Positive_All</t>
  </si>
  <si>
    <t>TS+HPV</t>
    <phoneticPr fontId="2" type="noConversion"/>
  </si>
  <si>
    <t>TCT+HPV</t>
    <phoneticPr fontId="2" type="noConversion"/>
  </si>
  <si>
    <t>TS+TCT+HPV</t>
    <phoneticPr fontId="2" type="noConversion"/>
  </si>
  <si>
    <t>Positive_2</t>
  </si>
  <si>
    <t>Positive_3</t>
    <phoneticPr fontId="2" type="noConversion"/>
  </si>
  <si>
    <t>Positive_3</t>
  </si>
  <si>
    <t>Positive_4</t>
    <phoneticPr fontId="2" type="noConversion"/>
  </si>
  <si>
    <t>HPV-16/18</t>
    <phoneticPr fontId="2" type="noConversion"/>
  </si>
  <si>
    <t>HPV-others</t>
    <phoneticPr fontId="2" type="noConversion"/>
  </si>
  <si>
    <t>HR-HPV (All)</t>
    <phoneticPr fontId="2" type="noConversion"/>
  </si>
  <si>
    <t>Cost (in USD)</t>
    <phoneticPr fontId="2" type="noConversion"/>
  </si>
  <si>
    <t>Cost (in CNY)</t>
    <phoneticPr fontId="2" type="noConversion"/>
  </si>
  <si>
    <t>HR-HPV</t>
    <phoneticPr fontId="2" type="noConversion"/>
  </si>
  <si>
    <t>&lt;0.0001</t>
    <phoneticPr fontId="2" type="noConversion"/>
  </si>
  <si>
    <t>COL</t>
    <phoneticPr fontId="2" type="noConversion"/>
  </si>
  <si>
    <t>Fisher's exact test</t>
    <phoneticPr fontId="2" type="noConversion"/>
  </si>
  <si>
    <t>Sensitivity</t>
    <phoneticPr fontId="2" type="noConversion"/>
  </si>
  <si>
    <t>pval</t>
    <phoneticPr fontId="2" type="noConversion"/>
  </si>
  <si>
    <t>Specificity</t>
    <phoneticPr fontId="2" type="noConversion"/>
  </si>
  <si>
    <t>Table S4. Comparison of the specificities of combined methods methods and HPV only in the detection of cervical leisons</t>
    <phoneticPr fontId="2" type="noConversion"/>
  </si>
  <si>
    <t>Cervical Biopsy</t>
  </si>
  <si>
    <t>Diagnosis</t>
  </si>
  <si>
    <t>Method</t>
  </si>
  <si>
    <t>CIN2+</t>
  </si>
  <si>
    <t>&lt;CIN2</t>
  </si>
  <si>
    <t>CIN2+ (%)</t>
  </si>
  <si>
    <t>&lt;CIN2 (%)</t>
  </si>
  <si>
    <t>16 (76.2%)</t>
  </si>
  <si>
    <t>338 (72.2%)</t>
  </si>
  <si>
    <t>221 (48.5%)</t>
  </si>
  <si>
    <t>1654 (94.8%)</t>
  </si>
  <si>
    <t>429 (93.9%)</t>
  </si>
  <si>
    <t>605 (34.7%)</t>
  </si>
  <si>
    <t>322 (65.1%)</t>
  </si>
  <si>
    <t>1605 (90.0%)</t>
  </si>
  <si>
    <t>17 (81.0%)</t>
  </si>
  <si>
    <t>337 (72.0%)</t>
  </si>
  <si>
    <t>4 (19.0%)</t>
  </si>
  <si>
    <t>465 (99.4%)</t>
  </si>
  <si>
    <t>21 (100.0%)</t>
  </si>
  <si>
    <t>224 (47.9%)</t>
  </si>
  <si>
    <t>14 (66.7%)</t>
  </si>
  <si>
    <t>424 (90.6%)</t>
  </si>
  <si>
    <t>19 (90.5%)</t>
  </si>
  <si>
    <t>335 (71.6%)</t>
  </si>
  <si>
    <t>6 (28.6%)</t>
  </si>
  <si>
    <t>464 (99.1%)</t>
  </si>
  <si>
    <t>429 (97.3%)</t>
  </si>
  <si>
    <t>575 (33.6%)</t>
  </si>
  <si>
    <t>199 (45.1%)</t>
  </si>
  <si>
    <t>1646 (96.1%)</t>
  </si>
  <si>
    <t>322 (70.6%)</t>
  </si>
  <si>
    <t>1526 (87.6%)</t>
  </si>
  <si>
    <t>189 (41.4%)</t>
  </si>
  <si>
    <t>1694 (97.2%)</t>
  </si>
  <si>
    <t>442 (96.7%)</t>
  </si>
  <si>
    <t>577 (33.1%)</t>
  </si>
  <si>
    <t>277 (60.6%)</t>
  </si>
  <si>
    <t>1594 (91.6%)</t>
  </si>
  <si>
    <t>334 (71.4%)</t>
  </si>
  <si>
    <t>2 (9.5%)</t>
  </si>
  <si>
    <t>466 (99.6%)</t>
  </si>
  <si>
    <t>223 (47.6%)</t>
  </si>
  <si>
    <t>5 (23.8%)</t>
  </si>
  <si>
    <t>431 (97.7%)</t>
  </si>
  <si>
    <t>554 (32.4%)</t>
  </si>
  <si>
    <t>173 (39.2%)</t>
  </si>
  <si>
    <t>1670 (97.5%)</t>
  </si>
  <si>
    <t>TS+TCT (or†)</t>
  </si>
  <si>
    <t>TS+TCT (and‡)</t>
  </si>
  <si>
    <t>Table S1. Positive diagnosis, sensitivity, and specificity of different methods for detecting CIN2+ cervical lesions (HR-HPV, HPV-16/18, and HPV-others)</t>
    <phoneticPr fontId="2" type="noConversion"/>
  </si>
  <si>
    <t>Table S2. The calculation of sensitivity, and specificity of different methods for detecting CIN2+ cervical lesions (HR-HPV, HPV-16/18, and HPV-others)</t>
    <phoneticPr fontId="2" type="noConversion"/>
  </si>
  <si>
    <t>Table S3. Comparison of the sensitivities of different methods and combinations in the detection of cervical leisons</t>
    <phoneticPr fontId="2" type="noConversion"/>
  </si>
  <si>
    <t>Table S5. Comparison of the specificities of two HPV combined methods in the detection of cervical leisons</t>
    <phoneticPr fontId="2" type="noConversion"/>
  </si>
  <si>
    <t>Table S6. Comparison of the specificities of three HPV combined methods in the detection of cervical leisons</t>
    <phoneticPr fontId="2" type="noConversion"/>
  </si>
  <si>
    <t>Table S7. Cost of different methods and combinations for detecting cervical lesions</t>
    <phoneticPr fontId="2" type="noConversion"/>
  </si>
  <si>
    <t>Slope</t>
    <phoneticPr fontId="2" type="noConversion"/>
  </si>
  <si>
    <t>By Guessing</t>
    <phoneticPr fontId="2" type="noConversion"/>
  </si>
  <si>
    <t>-</t>
    <phoneticPr fontId="2" type="noConversion"/>
  </si>
  <si>
    <t>AUC</t>
    <phoneticPr fontId="2" type="noConversion"/>
  </si>
  <si>
    <t>Table S8. Cost-effectiveness analysis of the recommended methods for detecting cervical lesions</t>
    <phoneticPr fontId="2" type="noConversion"/>
  </si>
  <si>
    <t>HPV+TCT</t>
    <phoneticPr fontId="2" type="noConversion"/>
  </si>
  <si>
    <t>HPV+TS</t>
    <phoneticPr fontId="2" type="noConversion"/>
  </si>
  <si>
    <t>HPV+TS+COL</t>
    <phoneticPr fontId="2" type="noConversion"/>
  </si>
  <si>
    <t>HPV+TCT+COL</t>
    <phoneticPr fontId="2" type="noConversion"/>
  </si>
  <si>
    <t>TCT as 
secondary method</t>
    <phoneticPr fontId="2" type="noConversion"/>
  </si>
  <si>
    <t>TS as 
secondary method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</si>
</sst>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000"/>
    <numFmt numFmtId="178" formatCode="0.00000"/>
    <numFmt numFmtId="179" formatCode="0.000"/>
  </numFmts>
  <fonts count="5" x14ac:knownFonts="1">
    <font>
      <sz val="11"/>
      <color theme="1"/>
      <name val="Times New Roman"/>
      <family val="2"/>
      <charset val="134"/>
    </font>
    <font>
      <sz val="11"/>
      <color theme="1"/>
      <name val="Times New Roman"/>
      <family val="2"/>
      <charset val="134"/>
    </font>
    <font>
      <sz val="9"/>
      <name val="Times New Roman"/>
      <family val="2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" fontId="0" fillId="0" borderId="0" xfId="1" applyNumberFormat="1" applyFont="1" applyFill="1" applyBorder="1">
      <alignment vertical="center"/>
    </xf>
    <xf numFmtId="1" fontId="0" fillId="0" borderId="1" xfId="1" applyNumberFormat="1" applyFont="1" applyFill="1" applyBorder="1">
      <alignment vertical="center"/>
    </xf>
    <xf numFmtId="176" fontId="4" fillId="0" borderId="0" xfId="1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176" fontId="4" fillId="2" borderId="0" xfId="1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176" fontId="4" fillId="2" borderId="1" xfId="1" applyNumberFormat="1" applyFont="1" applyFill="1" applyBorder="1">
      <alignment vertical="center"/>
    </xf>
    <xf numFmtId="1" fontId="0" fillId="2" borderId="0" xfId="1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F5C4-DA9D-4CDD-9FCD-0ADA1D3C1741}">
  <dimension ref="A1:A10"/>
  <sheetViews>
    <sheetView zoomScaleNormal="100" zoomScaleSheetLayoutView="100" workbookViewId="0">
      <selection activeCell="G8" sqref="G8"/>
    </sheetView>
  </sheetViews>
  <sheetFormatPr defaultRowHeight="15" x14ac:dyDescent="0.25"/>
  <cols>
    <col min="15" max="15" width="22.7109375" customWidth="1"/>
  </cols>
  <sheetData>
    <row r="1" spans="1:1" x14ac:dyDescent="0.25">
      <c r="A1" s="1" t="s">
        <v>20</v>
      </c>
    </row>
    <row r="2" spans="1:1" x14ac:dyDescent="0.25">
      <c r="A2" s="1"/>
    </row>
    <row r="3" spans="1:1" x14ac:dyDescent="0.25">
      <c r="A3" s="1" t="s">
        <v>225</v>
      </c>
    </row>
    <row r="4" spans="1:1" x14ac:dyDescent="0.25">
      <c r="A4" s="1" t="s">
        <v>226</v>
      </c>
    </row>
    <row r="5" spans="1:1" x14ac:dyDescent="0.25">
      <c r="A5" s="1" t="s">
        <v>227</v>
      </c>
    </row>
    <row r="6" spans="1:1" x14ac:dyDescent="0.25">
      <c r="A6" s="1" t="s">
        <v>174</v>
      </c>
    </row>
    <row r="7" spans="1:1" x14ac:dyDescent="0.25">
      <c r="A7" s="1" t="s">
        <v>228</v>
      </c>
    </row>
    <row r="8" spans="1:1" x14ac:dyDescent="0.25">
      <c r="A8" s="1" t="s">
        <v>229</v>
      </c>
    </row>
    <row r="9" spans="1:1" x14ac:dyDescent="0.25">
      <c r="A9" s="1" t="s">
        <v>230</v>
      </c>
    </row>
    <row r="10" spans="1:1" x14ac:dyDescent="0.25">
      <c r="A10" s="1" t="s">
        <v>235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FD70-F0E0-4A96-AEFA-40D40F41F8D4}">
  <dimension ref="A1:M31"/>
  <sheetViews>
    <sheetView zoomScaleNormal="100" workbookViewId="0">
      <selection activeCell="A5" sqref="A5:E31"/>
    </sheetView>
  </sheetViews>
  <sheetFormatPr defaultRowHeight="15" x14ac:dyDescent="0.25"/>
  <cols>
    <col min="1" max="1" width="27.140625" bestFit="1" customWidth="1"/>
    <col min="2" max="3" width="7.5703125" bestFit="1" customWidth="1"/>
    <col min="4" max="4" width="12.42578125" bestFit="1" customWidth="1"/>
    <col min="5" max="5" width="13.5703125" bestFit="1" customWidth="1"/>
    <col min="6" max="7" width="7.5703125" bestFit="1" customWidth="1"/>
    <col min="8" max="8" width="12.42578125" bestFit="1" customWidth="1"/>
    <col min="9" max="9" width="13.5703125" bestFit="1" customWidth="1"/>
    <col min="10" max="11" width="7.5703125" bestFit="1" customWidth="1"/>
    <col min="12" max="12" width="12.42578125" bestFit="1" customWidth="1"/>
    <col min="13" max="13" width="13.5703125" bestFit="1" customWidth="1"/>
    <col min="17" max="17" width="10.140625" bestFit="1" customWidth="1"/>
    <col min="18" max="18" width="10.140625" customWidth="1"/>
  </cols>
  <sheetData>
    <row r="1" spans="1:13" x14ac:dyDescent="0.25">
      <c r="A1" s="1" t="s">
        <v>225</v>
      </c>
    </row>
    <row r="2" spans="1:13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thickBot="1" x14ac:dyDescent="0.3">
      <c r="B3" s="27" t="s">
        <v>167</v>
      </c>
      <c r="C3" s="27"/>
      <c r="D3" s="27"/>
      <c r="E3" s="27"/>
      <c r="F3" s="27" t="s">
        <v>162</v>
      </c>
      <c r="G3" s="27"/>
      <c r="H3" s="27"/>
      <c r="I3" s="27"/>
      <c r="J3" s="27" t="s">
        <v>163</v>
      </c>
      <c r="K3" s="27"/>
      <c r="L3" s="27"/>
      <c r="M3" s="27"/>
    </row>
    <row r="4" spans="1:13" ht="15.75" customHeight="1" thickBot="1" x14ac:dyDescent="0.3">
      <c r="B4" s="28" t="s">
        <v>175</v>
      </c>
      <c r="C4" s="28"/>
      <c r="D4" s="28" t="s">
        <v>176</v>
      </c>
      <c r="E4" s="28"/>
      <c r="F4" s="28" t="s">
        <v>16</v>
      </c>
      <c r="G4" s="28"/>
      <c r="H4" s="28" t="s">
        <v>17</v>
      </c>
      <c r="I4" s="28"/>
      <c r="J4" s="28" t="s">
        <v>16</v>
      </c>
      <c r="K4" s="28"/>
      <c r="L4" s="28" t="s">
        <v>17</v>
      </c>
      <c r="M4" s="28"/>
    </row>
    <row r="5" spans="1:13" ht="15.75" thickBot="1" x14ac:dyDescent="0.3">
      <c r="A5" s="4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5" t="s">
        <v>53</v>
      </c>
      <c r="G5" s="5" t="s">
        <v>21</v>
      </c>
      <c r="H5" s="5" t="s">
        <v>112</v>
      </c>
      <c r="I5" s="5" t="s">
        <v>22</v>
      </c>
      <c r="J5" s="5" t="s">
        <v>53</v>
      </c>
      <c r="K5" s="5" t="s">
        <v>21</v>
      </c>
      <c r="L5" s="5" t="s">
        <v>112</v>
      </c>
      <c r="M5" s="5" t="s">
        <v>22</v>
      </c>
    </row>
    <row r="6" spans="1:13" x14ac:dyDescent="0.25">
      <c r="A6" t="s">
        <v>0</v>
      </c>
      <c r="B6">
        <v>21</v>
      </c>
      <c r="C6">
        <v>468</v>
      </c>
      <c r="D6" t="s">
        <v>182</v>
      </c>
      <c r="E6" t="s">
        <v>183</v>
      </c>
      <c r="F6" s="6">
        <v>10</v>
      </c>
      <c r="G6" s="6">
        <v>339</v>
      </c>
      <c r="H6" s="6" t="s">
        <v>74</v>
      </c>
      <c r="I6" s="6" t="s">
        <v>94</v>
      </c>
      <c r="J6" s="6">
        <v>13</v>
      </c>
      <c r="K6" s="6">
        <v>439</v>
      </c>
      <c r="L6" s="6" t="s">
        <v>114</v>
      </c>
      <c r="M6" s="6" t="s">
        <v>131</v>
      </c>
    </row>
    <row r="7" spans="1:13" x14ac:dyDescent="0.25">
      <c r="A7" s="2" t="s">
        <v>1</v>
      </c>
      <c r="B7" s="2">
        <v>456</v>
      </c>
      <c r="C7" s="2">
        <v>1744</v>
      </c>
      <c r="D7" s="2" t="s">
        <v>184</v>
      </c>
      <c r="E7" s="2" t="s">
        <v>185</v>
      </c>
      <c r="F7" s="23">
        <v>209</v>
      </c>
      <c r="G7" s="23">
        <v>848</v>
      </c>
      <c r="H7" s="23" t="s">
        <v>75</v>
      </c>
      <c r="I7" s="23" t="s">
        <v>95</v>
      </c>
      <c r="J7" s="23">
        <v>250</v>
      </c>
      <c r="K7" s="23">
        <v>1460</v>
      </c>
      <c r="L7" s="23" t="s">
        <v>115</v>
      </c>
      <c r="M7" s="23" t="s">
        <v>132</v>
      </c>
    </row>
    <row r="8" spans="1:13" x14ac:dyDescent="0.25">
      <c r="A8" t="s">
        <v>2</v>
      </c>
      <c r="B8">
        <v>457</v>
      </c>
      <c r="C8">
        <v>1745</v>
      </c>
      <c r="D8" t="s">
        <v>186</v>
      </c>
      <c r="E8" t="s">
        <v>187</v>
      </c>
      <c r="F8" s="6">
        <v>223</v>
      </c>
      <c r="G8" s="6">
        <v>862</v>
      </c>
      <c r="H8" s="6" t="s">
        <v>76</v>
      </c>
      <c r="I8" s="6" t="s">
        <v>96</v>
      </c>
      <c r="J8" s="6">
        <v>262</v>
      </c>
      <c r="K8" s="6">
        <v>1488</v>
      </c>
      <c r="L8" s="6" t="s">
        <v>116</v>
      </c>
      <c r="M8" s="6" t="s">
        <v>133</v>
      </c>
    </row>
    <row r="9" spans="1:13" x14ac:dyDescent="0.25">
      <c r="A9" s="2" t="s">
        <v>8</v>
      </c>
      <c r="B9" s="2">
        <v>495</v>
      </c>
      <c r="C9" s="2">
        <v>1784</v>
      </c>
      <c r="D9" s="2" t="s">
        <v>188</v>
      </c>
      <c r="E9" s="2" t="s">
        <v>189</v>
      </c>
      <c r="F9" s="23">
        <v>223</v>
      </c>
      <c r="G9" s="23">
        <v>862</v>
      </c>
      <c r="H9" s="23" t="s">
        <v>77</v>
      </c>
      <c r="I9" s="23" t="s">
        <v>97</v>
      </c>
      <c r="J9" s="23">
        <v>262</v>
      </c>
      <c r="K9" s="23">
        <v>1484</v>
      </c>
      <c r="L9" s="23" t="s">
        <v>117</v>
      </c>
      <c r="M9" s="23" t="s">
        <v>134</v>
      </c>
    </row>
    <row r="10" spans="1:13" x14ac:dyDescent="0.25">
      <c r="A10" t="s">
        <v>223</v>
      </c>
      <c r="B10">
        <v>21</v>
      </c>
      <c r="C10">
        <v>468</v>
      </c>
      <c r="D10" t="s">
        <v>190</v>
      </c>
      <c r="E10" t="s">
        <v>191</v>
      </c>
      <c r="F10" s="6">
        <v>10</v>
      </c>
      <c r="G10" s="6">
        <v>339</v>
      </c>
      <c r="H10" s="6" t="s">
        <v>78</v>
      </c>
      <c r="I10" s="6" t="s">
        <v>93</v>
      </c>
      <c r="J10" s="6">
        <v>13</v>
      </c>
      <c r="K10" s="6">
        <v>439</v>
      </c>
      <c r="L10" s="6" t="s">
        <v>113</v>
      </c>
      <c r="M10" s="6" t="s">
        <v>135</v>
      </c>
    </row>
    <row r="11" spans="1:13" x14ac:dyDescent="0.25">
      <c r="A11" s="2" t="s">
        <v>224</v>
      </c>
      <c r="B11" s="2">
        <v>21</v>
      </c>
      <c r="C11" s="2">
        <v>468</v>
      </c>
      <c r="D11" s="2" t="s">
        <v>192</v>
      </c>
      <c r="E11" s="2" t="s">
        <v>193</v>
      </c>
      <c r="F11" s="23">
        <v>10</v>
      </c>
      <c r="G11" s="23">
        <v>339</v>
      </c>
      <c r="H11" s="23" t="s">
        <v>79</v>
      </c>
      <c r="I11" s="23" t="s">
        <v>98</v>
      </c>
      <c r="J11" s="23">
        <v>13</v>
      </c>
      <c r="K11" s="23">
        <v>439</v>
      </c>
      <c r="L11" s="23" t="s">
        <v>118</v>
      </c>
      <c r="M11" s="23" t="s">
        <v>136</v>
      </c>
    </row>
    <row r="12" spans="1:13" x14ac:dyDescent="0.25">
      <c r="A12" t="s">
        <v>54</v>
      </c>
      <c r="B12">
        <v>21</v>
      </c>
      <c r="C12">
        <v>468</v>
      </c>
      <c r="D12" t="s">
        <v>194</v>
      </c>
      <c r="E12" t="s">
        <v>195</v>
      </c>
      <c r="F12" s="6">
        <v>10</v>
      </c>
      <c r="G12" s="6">
        <v>339</v>
      </c>
      <c r="H12" s="6" t="s">
        <v>80</v>
      </c>
      <c r="I12" s="6" t="s">
        <v>99</v>
      </c>
      <c r="J12" s="6">
        <v>13</v>
      </c>
      <c r="K12" s="6">
        <v>439</v>
      </c>
      <c r="L12" s="6" t="s">
        <v>119</v>
      </c>
      <c r="M12" s="6" t="s">
        <v>137</v>
      </c>
    </row>
    <row r="13" spans="1:13" x14ac:dyDescent="0.25">
      <c r="A13" s="2" t="s">
        <v>55</v>
      </c>
      <c r="B13" s="2">
        <v>21</v>
      </c>
      <c r="C13" s="2">
        <v>468</v>
      </c>
      <c r="D13" s="2" t="s">
        <v>196</v>
      </c>
      <c r="E13" s="2" t="s">
        <v>197</v>
      </c>
      <c r="F13" s="23">
        <v>10</v>
      </c>
      <c r="G13" s="23">
        <v>339</v>
      </c>
      <c r="H13" s="23" t="s">
        <v>81</v>
      </c>
      <c r="I13" s="23" t="s">
        <v>100</v>
      </c>
      <c r="J13" s="23">
        <v>13</v>
      </c>
      <c r="K13" s="23">
        <v>439</v>
      </c>
      <c r="L13" s="23" t="s">
        <v>120</v>
      </c>
      <c r="M13" s="23" t="s">
        <v>138</v>
      </c>
    </row>
    <row r="14" spans="1:13" x14ac:dyDescent="0.25">
      <c r="A14" t="s">
        <v>56</v>
      </c>
      <c r="B14">
        <v>21</v>
      </c>
      <c r="C14">
        <v>468</v>
      </c>
      <c r="D14" t="s">
        <v>198</v>
      </c>
      <c r="E14" t="s">
        <v>199</v>
      </c>
      <c r="F14" s="6">
        <v>10</v>
      </c>
      <c r="G14" s="6">
        <v>339</v>
      </c>
      <c r="H14" s="6" t="s">
        <v>82</v>
      </c>
      <c r="I14" s="6" t="s">
        <v>101</v>
      </c>
      <c r="J14" s="6">
        <v>13</v>
      </c>
      <c r="K14" s="6">
        <v>439</v>
      </c>
      <c r="L14" s="6" t="s">
        <v>113</v>
      </c>
      <c r="M14" s="6" t="s">
        <v>139</v>
      </c>
    </row>
    <row r="15" spans="1:13" x14ac:dyDescent="0.25">
      <c r="A15" s="2" t="s">
        <v>57</v>
      </c>
      <c r="B15" s="2">
        <v>21</v>
      </c>
      <c r="C15" s="2">
        <v>468</v>
      </c>
      <c r="D15" s="2" t="s">
        <v>200</v>
      </c>
      <c r="E15" s="2" t="s">
        <v>201</v>
      </c>
      <c r="F15" s="23">
        <v>10</v>
      </c>
      <c r="G15" s="23">
        <v>339</v>
      </c>
      <c r="H15" s="23" t="s">
        <v>83</v>
      </c>
      <c r="I15" s="23" t="s">
        <v>102</v>
      </c>
      <c r="J15" s="23">
        <v>13</v>
      </c>
      <c r="K15" s="23">
        <v>439</v>
      </c>
      <c r="L15" s="23" t="s">
        <v>121</v>
      </c>
      <c r="M15" s="23" t="s">
        <v>136</v>
      </c>
    </row>
    <row r="16" spans="1:13" x14ac:dyDescent="0.25">
      <c r="A16" t="s">
        <v>58</v>
      </c>
      <c r="B16">
        <v>441</v>
      </c>
      <c r="C16">
        <v>1713</v>
      </c>
      <c r="D16" t="s">
        <v>202</v>
      </c>
      <c r="E16" t="s">
        <v>203</v>
      </c>
      <c r="F16" s="6">
        <v>209</v>
      </c>
      <c r="G16" s="6">
        <v>848</v>
      </c>
      <c r="H16" s="6" t="s">
        <v>84</v>
      </c>
      <c r="I16" s="6" t="s">
        <v>103</v>
      </c>
      <c r="J16" s="6">
        <v>259</v>
      </c>
      <c r="K16" s="6">
        <v>1460</v>
      </c>
      <c r="L16" s="6" t="s">
        <v>122</v>
      </c>
      <c r="M16" s="6" t="s">
        <v>140</v>
      </c>
    </row>
    <row r="17" spans="1:13" x14ac:dyDescent="0.25">
      <c r="A17" s="2" t="s">
        <v>59</v>
      </c>
      <c r="B17" s="2">
        <v>441</v>
      </c>
      <c r="C17" s="2">
        <v>1713</v>
      </c>
      <c r="D17" s="2" t="s">
        <v>204</v>
      </c>
      <c r="E17" s="2" t="s">
        <v>205</v>
      </c>
      <c r="F17" s="23">
        <v>209</v>
      </c>
      <c r="G17" s="23">
        <v>848</v>
      </c>
      <c r="H17" s="23" t="s">
        <v>85</v>
      </c>
      <c r="I17" s="23" t="s">
        <v>104</v>
      </c>
      <c r="J17" s="23">
        <v>259</v>
      </c>
      <c r="K17" s="23">
        <v>1460</v>
      </c>
      <c r="L17" s="23" t="s">
        <v>123</v>
      </c>
      <c r="M17" s="23" t="s">
        <v>141</v>
      </c>
    </row>
    <row r="18" spans="1:13" x14ac:dyDescent="0.25">
      <c r="A18" t="s">
        <v>60</v>
      </c>
      <c r="B18">
        <v>456</v>
      </c>
      <c r="C18">
        <v>1742</v>
      </c>
      <c r="D18" t="s">
        <v>206</v>
      </c>
      <c r="E18" t="s">
        <v>207</v>
      </c>
      <c r="F18" s="6">
        <v>209</v>
      </c>
      <c r="G18" s="6">
        <v>848</v>
      </c>
      <c r="H18" s="6" t="s">
        <v>86</v>
      </c>
      <c r="I18" s="6" t="s">
        <v>105</v>
      </c>
      <c r="J18" s="6">
        <v>259</v>
      </c>
      <c r="K18" s="6">
        <v>1459</v>
      </c>
      <c r="L18" s="6" t="s">
        <v>124</v>
      </c>
      <c r="M18" s="6" t="s">
        <v>142</v>
      </c>
    </row>
    <row r="19" spans="1:13" x14ac:dyDescent="0.25">
      <c r="A19" s="2" t="s">
        <v>61</v>
      </c>
      <c r="B19" s="2">
        <v>456</v>
      </c>
      <c r="C19" s="2">
        <v>1742</v>
      </c>
      <c r="D19" s="2" t="s">
        <v>208</v>
      </c>
      <c r="E19" s="2" t="s">
        <v>209</v>
      </c>
      <c r="F19" s="23">
        <v>209</v>
      </c>
      <c r="G19" s="23">
        <v>848</v>
      </c>
      <c r="H19" s="23" t="s">
        <v>87</v>
      </c>
      <c r="I19" s="23" t="s">
        <v>106</v>
      </c>
      <c r="J19" s="23">
        <v>259</v>
      </c>
      <c r="K19" s="23">
        <v>1459</v>
      </c>
      <c r="L19" s="23" t="s">
        <v>125</v>
      </c>
      <c r="M19" s="23" t="s">
        <v>143</v>
      </c>
    </row>
    <row r="20" spans="1:13" x14ac:dyDescent="0.25">
      <c r="A20" t="s">
        <v>62</v>
      </c>
      <c r="B20">
        <v>457</v>
      </c>
      <c r="C20">
        <v>1741</v>
      </c>
      <c r="D20" t="s">
        <v>210</v>
      </c>
      <c r="E20" t="s">
        <v>211</v>
      </c>
      <c r="F20" s="6">
        <v>223</v>
      </c>
      <c r="G20" s="6">
        <v>862</v>
      </c>
      <c r="H20" s="6" t="s">
        <v>88</v>
      </c>
      <c r="I20" s="6" t="s">
        <v>107</v>
      </c>
      <c r="J20" s="6">
        <v>262</v>
      </c>
      <c r="K20" s="6">
        <v>1484</v>
      </c>
      <c r="L20" s="6" t="s">
        <v>126</v>
      </c>
      <c r="M20" s="6" t="s">
        <v>144</v>
      </c>
    </row>
    <row r="21" spans="1:13" x14ac:dyDescent="0.25">
      <c r="A21" s="2" t="s">
        <v>63</v>
      </c>
      <c r="B21" s="2">
        <v>457</v>
      </c>
      <c r="C21" s="2">
        <v>1741</v>
      </c>
      <c r="D21" s="2" t="s">
        <v>212</v>
      </c>
      <c r="E21" s="2" t="s">
        <v>213</v>
      </c>
      <c r="F21" s="23">
        <v>223</v>
      </c>
      <c r="G21" s="23">
        <v>862</v>
      </c>
      <c r="H21" s="23" t="s">
        <v>89</v>
      </c>
      <c r="I21" s="23" t="s">
        <v>108</v>
      </c>
      <c r="J21" s="23">
        <v>262</v>
      </c>
      <c r="K21" s="23">
        <v>1484</v>
      </c>
      <c r="L21" s="23" t="s">
        <v>127</v>
      </c>
      <c r="M21" s="23" t="s">
        <v>145</v>
      </c>
    </row>
    <row r="22" spans="1:13" x14ac:dyDescent="0.25">
      <c r="A22" t="s">
        <v>64</v>
      </c>
      <c r="B22">
        <v>21</v>
      </c>
      <c r="C22">
        <v>468</v>
      </c>
      <c r="D22" t="s">
        <v>194</v>
      </c>
      <c r="E22" t="s">
        <v>195</v>
      </c>
      <c r="F22" s="6">
        <v>10</v>
      </c>
      <c r="G22" s="6">
        <v>339</v>
      </c>
      <c r="H22" s="6" t="s">
        <v>80</v>
      </c>
      <c r="I22" s="6" t="s">
        <v>99</v>
      </c>
      <c r="J22" s="6">
        <v>13</v>
      </c>
      <c r="K22" s="6">
        <v>439</v>
      </c>
      <c r="L22" s="6" t="s">
        <v>119</v>
      </c>
      <c r="M22" s="6" t="s">
        <v>137</v>
      </c>
    </row>
    <row r="23" spans="1:13" x14ac:dyDescent="0.25">
      <c r="A23" s="2" t="s">
        <v>65</v>
      </c>
      <c r="B23" s="2">
        <v>21</v>
      </c>
      <c r="C23" s="2">
        <v>468</v>
      </c>
      <c r="D23" s="2" t="s">
        <v>192</v>
      </c>
      <c r="E23" s="2" t="s">
        <v>193</v>
      </c>
      <c r="F23" s="23">
        <v>10</v>
      </c>
      <c r="G23" s="23">
        <v>339</v>
      </c>
      <c r="H23" s="23" t="s">
        <v>79</v>
      </c>
      <c r="I23" s="23" t="s">
        <v>98</v>
      </c>
      <c r="J23" s="23">
        <v>13</v>
      </c>
      <c r="K23" s="23">
        <v>439</v>
      </c>
      <c r="L23" s="23" t="s">
        <v>118</v>
      </c>
      <c r="M23" s="23" t="s">
        <v>136</v>
      </c>
    </row>
    <row r="24" spans="1:13" x14ac:dyDescent="0.25">
      <c r="A24" t="s">
        <v>66</v>
      </c>
      <c r="B24">
        <v>21</v>
      </c>
      <c r="C24">
        <v>468</v>
      </c>
      <c r="D24" t="s">
        <v>198</v>
      </c>
      <c r="E24" t="s">
        <v>214</v>
      </c>
      <c r="F24" s="6">
        <v>10</v>
      </c>
      <c r="G24" s="6">
        <v>339</v>
      </c>
      <c r="H24" s="6" t="s">
        <v>82</v>
      </c>
      <c r="I24" s="6" t="s">
        <v>101</v>
      </c>
      <c r="J24" s="6">
        <v>13</v>
      </c>
      <c r="K24" s="6">
        <v>439</v>
      </c>
      <c r="L24" s="6" t="s">
        <v>113</v>
      </c>
      <c r="M24" s="6" t="s">
        <v>146</v>
      </c>
    </row>
    <row r="25" spans="1:13" x14ac:dyDescent="0.25">
      <c r="A25" s="2" t="s">
        <v>67</v>
      </c>
      <c r="B25" s="2">
        <v>21</v>
      </c>
      <c r="C25" s="2">
        <v>468</v>
      </c>
      <c r="D25" s="2" t="s">
        <v>215</v>
      </c>
      <c r="E25" s="2" t="s">
        <v>216</v>
      </c>
      <c r="F25" s="23">
        <v>10</v>
      </c>
      <c r="G25" s="23">
        <v>339</v>
      </c>
      <c r="H25" s="23" t="s">
        <v>79</v>
      </c>
      <c r="I25" s="23" t="s">
        <v>98</v>
      </c>
      <c r="J25" s="23">
        <v>13</v>
      </c>
      <c r="K25" s="23">
        <v>439</v>
      </c>
      <c r="L25" s="23" t="s">
        <v>128</v>
      </c>
      <c r="M25" s="23" t="s">
        <v>147</v>
      </c>
    </row>
    <row r="26" spans="1:13" x14ac:dyDescent="0.25">
      <c r="A26" t="s">
        <v>68</v>
      </c>
      <c r="B26">
        <v>21</v>
      </c>
      <c r="C26">
        <v>468</v>
      </c>
      <c r="D26" t="s">
        <v>194</v>
      </c>
      <c r="E26" t="s">
        <v>217</v>
      </c>
      <c r="F26" s="6">
        <v>10</v>
      </c>
      <c r="G26" s="6">
        <v>339</v>
      </c>
      <c r="H26" s="6" t="s">
        <v>80</v>
      </c>
      <c r="I26" s="6" t="s">
        <v>109</v>
      </c>
      <c r="J26" s="6">
        <v>13</v>
      </c>
      <c r="K26" s="6">
        <v>439</v>
      </c>
      <c r="L26" s="6" t="s">
        <v>119</v>
      </c>
      <c r="M26" s="6" t="s">
        <v>148</v>
      </c>
    </row>
    <row r="27" spans="1:13" x14ac:dyDescent="0.25">
      <c r="A27" s="2" t="s">
        <v>69</v>
      </c>
      <c r="B27" s="2">
        <v>21</v>
      </c>
      <c r="C27" s="2">
        <v>468</v>
      </c>
      <c r="D27" s="2" t="s">
        <v>218</v>
      </c>
      <c r="E27" s="2" t="s">
        <v>201</v>
      </c>
      <c r="F27" s="23">
        <v>10</v>
      </c>
      <c r="G27" s="23">
        <v>339</v>
      </c>
      <c r="H27" s="23" t="s">
        <v>90</v>
      </c>
      <c r="I27" s="23" t="s">
        <v>102</v>
      </c>
      <c r="J27" s="23">
        <v>13</v>
      </c>
      <c r="K27" s="23">
        <v>439</v>
      </c>
      <c r="L27" s="23" t="s">
        <v>118</v>
      </c>
      <c r="M27" s="23" t="s">
        <v>136</v>
      </c>
    </row>
    <row r="28" spans="1:13" x14ac:dyDescent="0.25">
      <c r="A28" t="s">
        <v>70</v>
      </c>
      <c r="B28">
        <v>441</v>
      </c>
      <c r="C28">
        <v>1712</v>
      </c>
      <c r="D28" t="s">
        <v>219</v>
      </c>
      <c r="E28" t="s">
        <v>220</v>
      </c>
      <c r="F28" s="6">
        <v>209</v>
      </c>
      <c r="G28" s="6">
        <v>848</v>
      </c>
      <c r="H28" s="6" t="s">
        <v>91</v>
      </c>
      <c r="I28" s="6" t="s">
        <v>110</v>
      </c>
      <c r="J28" s="6">
        <v>259</v>
      </c>
      <c r="K28" s="6">
        <v>1459</v>
      </c>
      <c r="L28" s="6" t="s">
        <v>129</v>
      </c>
      <c r="M28" s="6" t="s">
        <v>149</v>
      </c>
    </row>
    <row r="29" spans="1:13" x14ac:dyDescent="0.25">
      <c r="A29" s="2" t="s">
        <v>71</v>
      </c>
      <c r="B29" s="2">
        <v>441</v>
      </c>
      <c r="C29" s="2">
        <v>1712</v>
      </c>
      <c r="D29" s="2" t="s">
        <v>221</v>
      </c>
      <c r="E29" s="2" t="s">
        <v>222</v>
      </c>
      <c r="F29" s="23">
        <v>209</v>
      </c>
      <c r="G29" s="23">
        <v>848</v>
      </c>
      <c r="H29" s="23" t="s">
        <v>92</v>
      </c>
      <c r="I29" s="23" t="s">
        <v>111</v>
      </c>
      <c r="J29" s="23">
        <v>259</v>
      </c>
      <c r="K29" s="23">
        <v>1459</v>
      </c>
      <c r="L29" s="23" t="s">
        <v>130</v>
      </c>
      <c r="M29" s="23" t="s">
        <v>150</v>
      </c>
    </row>
    <row r="30" spans="1:13" x14ac:dyDescent="0.25">
      <c r="A30" t="s">
        <v>72</v>
      </c>
      <c r="B30">
        <v>21</v>
      </c>
      <c r="C30">
        <v>468</v>
      </c>
      <c r="D30" t="s">
        <v>194</v>
      </c>
      <c r="E30" t="s">
        <v>217</v>
      </c>
      <c r="F30" s="6">
        <v>10</v>
      </c>
      <c r="G30" s="6">
        <v>339</v>
      </c>
      <c r="H30" s="6" t="s">
        <v>80</v>
      </c>
      <c r="I30" s="6" t="s">
        <v>109</v>
      </c>
      <c r="J30" s="6">
        <v>13</v>
      </c>
      <c r="K30" s="6">
        <v>439</v>
      </c>
      <c r="L30" s="6" t="s">
        <v>119</v>
      </c>
      <c r="M30" s="6" t="s">
        <v>148</v>
      </c>
    </row>
    <row r="31" spans="1:13" ht="15.75" thickBot="1" x14ac:dyDescent="0.3">
      <c r="A31" s="3" t="s">
        <v>73</v>
      </c>
      <c r="B31" s="3">
        <v>21</v>
      </c>
      <c r="C31" s="3">
        <v>468</v>
      </c>
      <c r="D31" s="3" t="s">
        <v>215</v>
      </c>
      <c r="E31" s="3" t="s">
        <v>216</v>
      </c>
      <c r="F31" s="17">
        <v>10</v>
      </c>
      <c r="G31" s="17">
        <v>339</v>
      </c>
      <c r="H31" s="17" t="s">
        <v>79</v>
      </c>
      <c r="I31" s="17" t="s">
        <v>98</v>
      </c>
      <c r="J31" s="17">
        <v>13</v>
      </c>
      <c r="K31" s="17">
        <v>439</v>
      </c>
      <c r="L31" s="17" t="s">
        <v>128</v>
      </c>
      <c r="M31" s="17" t="s">
        <v>147</v>
      </c>
    </row>
  </sheetData>
  <mergeCells count="9">
    <mergeCell ref="B3:E3"/>
    <mergeCell ref="F3:I3"/>
    <mergeCell ref="J3:M3"/>
    <mergeCell ref="B4:C4"/>
    <mergeCell ref="D4:E4"/>
    <mergeCell ref="F4:G4"/>
    <mergeCell ref="H4:I4"/>
    <mergeCell ref="J4:K4"/>
    <mergeCell ref="L4:M4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DA8C-1511-4ECD-A0A8-54C014A7BC25}">
  <dimension ref="A1:N107"/>
  <sheetViews>
    <sheetView zoomScaleNormal="100" workbookViewId="0">
      <selection activeCell="D11" sqref="D11"/>
    </sheetView>
  </sheetViews>
  <sheetFormatPr defaultRowHeight="15" x14ac:dyDescent="0.25"/>
  <cols>
    <col min="1" max="1" width="27.140625" bestFit="1" customWidth="1"/>
    <col min="2" max="2" width="12" bestFit="1" customWidth="1"/>
    <col min="3" max="4" width="7.5703125" bestFit="1" customWidth="1"/>
    <col min="5" max="6" width="11.5703125" bestFit="1" customWidth="1"/>
    <col min="7" max="8" width="7.5703125" bestFit="1" customWidth="1"/>
    <col min="9" max="10" width="11.5703125" bestFit="1" customWidth="1"/>
    <col min="11" max="12" width="7.5703125" bestFit="1" customWidth="1"/>
    <col min="13" max="14" width="11.5703125" bestFit="1" customWidth="1"/>
  </cols>
  <sheetData>
    <row r="1" spans="1:14" x14ac:dyDescent="0.25">
      <c r="A1" s="1" t="s">
        <v>226</v>
      </c>
    </row>
    <row r="2" spans="1:14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thickBot="1" x14ac:dyDescent="0.3">
      <c r="A3" s="7"/>
      <c r="B3" s="7"/>
      <c r="C3" s="31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5.75" thickBot="1" x14ac:dyDescent="0.3">
      <c r="A4" s="7"/>
      <c r="B4" s="7"/>
      <c r="C4" s="31" t="s">
        <v>164</v>
      </c>
      <c r="D4" s="31"/>
      <c r="E4" s="31"/>
      <c r="F4" s="31"/>
      <c r="G4" s="31" t="s">
        <v>162</v>
      </c>
      <c r="H4" s="31"/>
      <c r="I4" s="31"/>
      <c r="J4" s="31"/>
      <c r="K4" s="31" t="s">
        <v>163</v>
      </c>
      <c r="L4" s="31"/>
      <c r="M4" s="31"/>
      <c r="N4" s="31"/>
    </row>
    <row r="5" spans="1:14" ht="15.75" thickBot="1" x14ac:dyDescent="0.3">
      <c r="A5" s="11" t="s">
        <v>7</v>
      </c>
      <c r="B5" s="11" t="s">
        <v>17</v>
      </c>
      <c r="C5" s="11" t="s">
        <v>53</v>
      </c>
      <c r="D5" s="11" t="s">
        <v>21</v>
      </c>
      <c r="E5" s="11" t="s">
        <v>112</v>
      </c>
      <c r="F5" s="11" t="s">
        <v>22</v>
      </c>
      <c r="G5" s="11" t="s">
        <v>53</v>
      </c>
      <c r="H5" s="11" t="s">
        <v>21</v>
      </c>
      <c r="I5" s="11" t="s">
        <v>112</v>
      </c>
      <c r="J5" s="11" t="s">
        <v>22</v>
      </c>
      <c r="K5" s="11" t="s">
        <v>53</v>
      </c>
      <c r="L5" s="11" t="s">
        <v>21</v>
      </c>
      <c r="M5" s="11" t="s">
        <v>112</v>
      </c>
      <c r="N5" s="11" t="s">
        <v>22</v>
      </c>
    </row>
    <row r="6" spans="1:14" x14ac:dyDescent="0.25">
      <c r="A6" s="32" t="s">
        <v>26</v>
      </c>
      <c r="B6" s="7" t="s">
        <v>27</v>
      </c>
      <c r="C6" s="7">
        <v>16</v>
      </c>
      <c r="D6" s="7">
        <v>130</v>
      </c>
      <c r="E6" s="10">
        <f>C6/SUM(C6:C7)</f>
        <v>0.76190476190476186</v>
      </c>
      <c r="F6" s="10">
        <f>D6/SUM(D6:D7)</f>
        <v>0.27777777777777779</v>
      </c>
      <c r="G6" s="7">
        <v>6</v>
      </c>
      <c r="H6" s="7">
        <v>93</v>
      </c>
      <c r="I6" s="10">
        <f>G6/SUM(G6:G7)</f>
        <v>0.6</v>
      </c>
      <c r="J6" s="10">
        <f>H6/SUM(H6:H7)</f>
        <v>0.27433628318584069</v>
      </c>
      <c r="K6" s="7">
        <v>12</v>
      </c>
      <c r="L6" s="7">
        <v>123</v>
      </c>
      <c r="M6" s="10">
        <f>K6/SUM(K6:K7)</f>
        <v>0.92307692307692313</v>
      </c>
      <c r="N6" s="10">
        <f>L6/SUM(L6:L7)</f>
        <v>0.28018223234624146</v>
      </c>
    </row>
    <row r="7" spans="1:14" x14ac:dyDescent="0.25">
      <c r="A7" s="29"/>
      <c r="B7" s="12" t="s">
        <v>28</v>
      </c>
      <c r="C7" s="12">
        <v>5</v>
      </c>
      <c r="D7" s="12">
        <v>338</v>
      </c>
      <c r="E7" s="13">
        <f>C7/SUM(C6:C7)</f>
        <v>0.23809523809523808</v>
      </c>
      <c r="F7" s="13">
        <f>D7/SUM(D6:D7)</f>
        <v>0.72222222222222221</v>
      </c>
      <c r="G7" s="12">
        <v>4</v>
      </c>
      <c r="H7" s="12">
        <v>246</v>
      </c>
      <c r="I7" s="13">
        <f>G7/SUM(G6:G7)</f>
        <v>0.4</v>
      </c>
      <c r="J7" s="13">
        <f>H7/SUM(H6:H7)</f>
        <v>0.72566371681415931</v>
      </c>
      <c r="K7" s="12">
        <v>1</v>
      </c>
      <c r="L7" s="12">
        <v>316</v>
      </c>
      <c r="M7" s="13">
        <f>K7/SUM(K6:K7)</f>
        <v>7.6923076923076927E-2</v>
      </c>
      <c r="N7" s="13">
        <f>L7/SUM(L6:L7)</f>
        <v>0.71981776765375849</v>
      </c>
    </row>
    <row r="8" spans="1:14" x14ac:dyDescent="0.25">
      <c r="A8" s="29" t="s">
        <v>29</v>
      </c>
      <c r="B8" s="7" t="s">
        <v>27</v>
      </c>
      <c r="C8" s="7">
        <v>221</v>
      </c>
      <c r="D8" s="7">
        <v>90</v>
      </c>
      <c r="E8" s="10">
        <f>C8/(C8+C9)</f>
        <v>0.48464912280701755</v>
      </c>
      <c r="F8" s="10">
        <f>D8/(D8+D9)</f>
        <v>5.1605504587155966E-2</v>
      </c>
      <c r="G8" s="7">
        <v>99</v>
      </c>
      <c r="H8" s="7">
        <v>29</v>
      </c>
      <c r="I8" s="10">
        <f>G8/(G8+G9)</f>
        <v>0.47368421052631576</v>
      </c>
      <c r="J8" s="10">
        <f>H8/(H8+H9)</f>
        <v>3.4198113207547169E-2</v>
      </c>
      <c r="K8" s="7">
        <v>130</v>
      </c>
      <c r="L8" s="7">
        <v>78</v>
      </c>
      <c r="M8" s="10">
        <f>K8/(K8+K9)</f>
        <v>0.52</v>
      </c>
      <c r="N8" s="10">
        <f>L8/(L8+L9)</f>
        <v>5.3424657534246578E-2</v>
      </c>
    </row>
    <row r="9" spans="1:14" x14ac:dyDescent="0.25">
      <c r="A9" s="29"/>
      <c r="B9" s="12" t="s">
        <v>28</v>
      </c>
      <c r="C9" s="12">
        <v>235</v>
      </c>
      <c r="D9" s="12">
        <v>1654</v>
      </c>
      <c r="E9" s="13">
        <f>C9/(C9+C8)</f>
        <v>0.51535087719298245</v>
      </c>
      <c r="F9" s="13">
        <f>D9/(D9+D8)</f>
        <v>0.94839449541284404</v>
      </c>
      <c r="G9" s="12">
        <v>110</v>
      </c>
      <c r="H9" s="12">
        <v>819</v>
      </c>
      <c r="I9" s="13">
        <f>G9/(G9+G8)</f>
        <v>0.52631578947368418</v>
      </c>
      <c r="J9" s="13">
        <f>H9/(H9+H8)</f>
        <v>0.96580188679245282</v>
      </c>
      <c r="K9" s="12">
        <v>120</v>
      </c>
      <c r="L9" s="12">
        <v>1382</v>
      </c>
      <c r="M9" s="13">
        <f>K9/(K9+K8)</f>
        <v>0.48</v>
      </c>
      <c r="N9" s="13">
        <f>L9/(L9+L8)</f>
        <v>0.94657534246575348</v>
      </c>
    </row>
    <row r="10" spans="1:14" x14ac:dyDescent="0.25">
      <c r="A10" s="29" t="s">
        <v>30</v>
      </c>
      <c r="B10" s="7" t="s">
        <v>27</v>
      </c>
      <c r="C10" s="7">
        <v>429</v>
      </c>
      <c r="D10" s="7">
        <v>1140</v>
      </c>
      <c r="E10" s="10">
        <f>C10/(C10+C11)</f>
        <v>0.93873085339168494</v>
      </c>
      <c r="F10" s="10">
        <f>D10/(D10+D11)</f>
        <v>0.65329512893982811</v>
      </c>
      <c r="G10" s="7">
        <v>195</v>
      </c>
      <c r="H10" s="7">
        <v>257</v>
      </c>
      <c r="I10" s="10">
        <f>G10/(G10+G11)</f>
        <v>0.87443946188340804</v>
      </c>
      <c r="J10" s="10">
        <f>H10/(H10+H11)</f>
        <v>0.29814385150812067</v>
      </c>
      <c r="K10" s="7">
        <v>234</v>
      </c>
      <c r="L10" s="7">
        <v>883</v>
      </c>
      <c r="M10" s="10">
        <f>K10/(K10+K11)</f>
        <v>0.89312977099236646</v>
      </c>
      <c r="N10" s="10">
        <f>L10/(L10+L11)</f>
        <v>0.59341397849462363</v>
      </c>
    </row>
    <row r="11" spans="1:14" x14ac:dyDescent="0.25">
      <c r="A11" s="29"/>
      <c r="B11" s="12" t="s">
        <v>28</v>
      </c>
      <c r="C11" s="12">
        <v>28</v>
      </c>
      <c r="D11" s="12">
        <v>605</v>
      </c>
      <c r="E11" s="13">
        <f>C11/(C11+C10)</f>
        <v>6.1269146608315096E-2</v>
      </c>
      <c r="F11" s="13">
        <f>D11/(D11+D10)</f>
        <v>0.34670487106017189</v>
      </c>
      <c r="G11" s="12">
        <v>28</v>
      </c>
      <c r="H11" s="12">
        <v>605</v>
      </c>
      <c r="I11" s="13">
        <f>G11/(G11+G10)</f>
        <v>0.12556053811659193</v>
      </c>
      <c r="J11" s="13">
        <f>H11/(H11+H10)</f>
        <v>0.70185614849187938</v>
      </c>
      <c r="K11" s="12">
        <v>28</v>
      </c>
      <c r="L11" s="12">
        <v>605</v>
      </c>
      <c r="M11" s="13">
        <f>K11/(K11+K10)</f>
        <v>0.10687022900763359</v>
      </c>
      <c r="N11" s="13">
        <f>L11/(L11+L10)</f>
        <v>0.40658602150537637</v>
      </c>
    </row>
    <row r="12" spans="1:14" x14ac:dyDescent="0.25">
      <c r="A12" s="29" t="s">
        <v>8</v>
      </c>
      <c r="B12" s="7" t="s">
        <v>27</v>
      </c>
      <c r="C12" s="7">
        <v>322</v>
      </c>
      <c r="D12" s="7">
        <v>179</v>
      </c>
      <c r="E12" s="10">
        <f>C12/(C12+C13)</f>
        <v>0.65050505050505047</v>
      </c>
      <c r="F12" s="10">
        <f>D12/(D12+D13)</f>
        <v>0.10033632286995516</v>
      </c>
      <c r="G12" s="7">
        <v>147</v>
      </c>
      <c r="H12" s="7">
        <v>63</v>
      </c>
      <c r="I12" s="10">
        <f>G12/(G12+G13)</f>
        <v>0.65919282511210764</v>
      </c>
      <c r="J12" s="10">
        <f>H12/(H12+H13)</f>
        <v>7.3085846867749424E-2</v>
      </c>
      <c r="K12" s="7">
        <v>156</v>
      </c>
      <c r="L12" s="7">
        <v>140</v>
      </c>
      <c r="M12" s="10">
        <f>K12/(K12+K13)</f>
        <v>0.59541984732824427</v>
      </c>
      <c r="N12" s="10">
        <f>L12/(L12+L13)</f>
        <v>9.4339622641509441E-2</v>
      </c>
    </row>
    <row r="13" spans="1:14" x14ac:dyDescent="0.25">
      <c r="A13" s="29"/>
      <c r="B13" s="12" t="s">
        <v>28</v>
      </c>
      <c r="C13" s="12">
        <v>173</v>
      </c>
      <c r="D13" s="12">
        <v>1605</v>
      </c>
      <c r="E13" s="13">
        <f>C13/(C13+C12)</f>
        <v>0.34949494949494947</v>
      </c>
      <c r="F13" s="13">
        <f>D13/(D13+D12)</f>
        <v>0.8996636771300448</v>
      </c>
      <c r="G13" s="12">
        <v>76</v>
      </c>
      <c r="H13" s="12">
        <v>799</v>
      </c>
      <c r="I13" s="13">
        <f>G13/(G13+G12)</f>
        <v>0.34080717488789236</v>
      </c>
      <c r="J13" s="13">
        <f>H13/(H13+H12)</f>
        <v>0.92691415313225056</v>
      </c>
      <c r="K13" s="12">
        <v>106</v>
      </c>
      <c r="L13" s="12">
        <v>1344</v>
      </c>
      <c r="M13" s="13">
        <f>K13/(K13+K12)</f>
        <v>0.40458015267175573</v>
      </c>
      <c r="N13" s="13">
        <f>L13/(L13+L12)</f>
        <v>0.90566037735849059</v>
      </c>
    </row>
    <row r="14" spans="1:14" x14ac:dyDescent="0.25">
      <c r="A14" s="29" t="s">
        <v>151</v>
      </c>
      <c r="B14" s="7" t="s">
        <v>152</v>
      </c>
      <c r="C14" s="7">
        <v>13</v>
      </c>
      <c r="D14" s="7">
        <v>128</v>
      </c>
      <c r="E14" s="10">
        <f>C14/(C14+C17)</f>
        <v>0.76470588235294112</v>
      </c>
      <c r="F14" s="10">
        <f>D14/(D14+D17)</f>
        <v>0.27526881720430108</v>
      </c>
      <c r="G14" s="7">
        <v>6</v>
      </c>
      <c r="H14" s="7">
        <v>93</v>
      </c>
      <c r="I14" s="10">
        <f>G14/(G14+G17)</f>
        <v>0.66666666666666663</v>
      </c>
      <c r="J14" s="10">
        <f>H14/(H14+H17)</f>
        <v>0.27433628318584069</v>
      </c>
      <c r="K14" s="7">
        <v>9</v>
      </c>
      <c r="L14" s="7">
        <v>121</v>
      </c>
      <c r="M14" s="10">
        <f>K14/(K14+K17)</f>
        <v>0.9</v>
      </c>
      <c r="N14" s="10">
        <f>L14/(L14+L17)</f>
        <v>0.27752293577981652</v>
      </c>
    </row>
    <row r="15" spans="1:14" x14ac:dyDescent="0.25">
      <c r="A15" s="29"/>
      <c r="B15" s="7" t="s">
        <v>153</v>
      </c>
      <c r="C15" s="7">
        <v>4</v>
      </c>
      <c r="D15" s="7">
        <v>3</v>
      </c>
      <c r="E15" s="10">
        <f>C15/(C15+C17)</f>
        <v>0.5</v>
      </c>
      <c r="F15" s="10">
        <f>D15/(D15+D17)</f>
        <v>8.8235294117647058E-3</v>
      </c>
      <c r="G15" s="7">
        <v>1</v>
      </c>
      <c r="H15" s="7">
        <v>0</v>
      </c>
      <c r="I15" s="10">
        <f>G15/(G15+G17)</f>
        <v>0.25</v>
      </c>
      <c r="J15" s="10">
        <f>H15/(H15+H17)</f>
        <v>0</v>
      </c>
      <c r="K15" s="7">
        <v>3</v>
      </c>
      <c r="L15" s="7">
        <v>3</v>
      </c>
      <c r="M15" s="10">
        <f>K15/(K15+K17)</f>
        <v>0.75</v>
      </c>
      <c r="N15" s="10">
        <f>L15/(L15+L17)</f>
        <v>9.433962264150943E-3</v>
      </c>
    </row>
    <row r="16" spans="1:14" x14ac:dyDescent="0.25">
      <c r="A16" s="29"/>
      <c r="B16" s="7" t="s">
        <v>154</v>
      </c>
      <c r="C16" s="7">
        <v>17</v>
      </c>
      <c r="D16" s="7">
        <v>131</v>
      </c>
      <c r="E16" s="10">
        <f>C16/(C16+C17)</f>
        <v>0.80952380952380953</v>
      </c>
      <c r="F16" s="10">
        <f>D16/(D16+D17)</f>
        <v>0.27991452991452992</v>
      </c>
      <c r="G16" s="7">
        <f>SUM(G14:G15)</f>
        <v>7</v>
      </c>
      <c r="H16" s="7">
        <f>SUM(H14:H15)</f>
        <v>93</v>
      </c>
      <c r="I16" s="10">
        <f>G16/(G16+G17)</f>
        <v>0.7</v>
      </c>
      <c r="J16" s="10">
        <f>H16/(H16+H17)</f>
        <v>0.27433628318584069</v>
      </c>
      <c r="K16" s="7">
        <f>SUM(K14:K15)</f>
        <v>12</v>
      </c>
      <c r="L16" s="7">
        <f>SUM(L14:L15)</f>
        <v>124</v>
      </c>
      <c r="M16" s="10">
        <f>K16/(K16+K17)</f>
        <v>0.92307692307692313</v>
      </c>
      <c r="N16" s="10">
        <f>L16/(L16+L17)</f>
        <v>0.28246013667425968</v>
      </c>
    </row>
    <row r="17" spans="1:14" x14ac:dyDescent="0.25">
      <c r="A17" s="29"/>
      <c r="B17" s="12" t="s">
        <v>28</v>
      </c>
      <c r="C17" s="12">
        <v>4</v>
      </c>
      <c r="D17" s="12">
        <v>337</v>
      </c>
      <c r="E17" s="13">
        <f>C17/(C17+C16)</f>
        <v>0.19047619047619047</v>
      </c>
      <c r="F17" s="13">
        <f>D17/(D17+D16)</f>
        <v>0.72008547008547008</v>
      </c>
      <c r="G17" s="12">
        <v>3</v>
      </c>
      <c r="H17" s="12">
        <v>246</v>
      </c>
      <c r="I17" s="13">
        <f>G17/(G17+G16)</f>
        <v>0.3</v>
      </c>
      <c r="J17" s="13">
        <f>H17/(H17+H16)</f>
        <v>0.72566371681415931</v>
      </c>
      <c r="K17" s="12">
        <v>1</v>
      </c>
      <c r="L17" s="12">
        <v>315</v>
      </c>
      <c r="M17" s="13">
        <f>K17/(K17+K16)</f>
        <v>7.6923076923076927E-2</v>
      </c>
      <c r="N17" s="13">
        <f>L17/(L17+L16)</f>
        <v>0.71753986332574027</v>
      </c>
    </row>
    <row r="18" spans="1:14" x14ac:dyDescent="0.25">
      <c r="A18" s="29" t="s">
        <v>31</v>
      </c>
      <c r="B18" s="7" t="s">
        <v>27</v>
      </c>
      <c r="C18" s="7">
        <f>C16</f>
        <v>17</v>
      </c>
      <c r="D18" s="7">
        <f>D16</f>
        <v>131</v>
      </c>
      <c r="E18" s="10">
        <f>C18/SUM(C18:C19)</f>
        <v>0.80952380952380953</v>
      </c>
      <c r="F18" s="10">
        <f>D18/SUM(D18:D19)</f>
        <v>0.27991452991452992</v>
      </c>
      <c r="G18" s="7">
        <f>G16</f>
        <v>7</v>
      </c>
      <c r="H18" s="7">
        <f>H16</f>
        <v>93</v>
      </c>
      <c r="I18" s="10">
        <f>G18/SUM(G18:G19)</f>
        <v>0.7</v>
      </c>
      <c r="J18" s="10">
        <f>H18/SUM(H18:H19)</f>
        <v>0.27433628318584069</v>
      </c>
      <c r="K18" s="7">
        <f>K16</f>
        <v>12</v>
      </c>
      <c r="L18" s="7">
        <f>L16</f>
        <v>124</v>
      </c>
      <c r="M18" s="10">
        <f>K18/SUM(K18:K19)</f>
        <v>0.92307692307692313</v>
      </c>
      <c r="N18" s="10">
        <f>L18/SUM(L18:L19)</f>
        <v>0.28246013667425968</v>
      </c>
    </row>
    <row r="19" spans="1:14" x14ac:dyDescent="0.25">
      <c r="A19" s="29"/>
      <c r="B19" s="12" t="s">
        <v>28</v>
      </c>
      <c r="C19" s="12">
        <f>C17</f>
        <v>4</v>
      </c>
      <c r="D19" s="12">
        <f>D17</f>
        <v>337</v>
      </c>
      <c r="E19" s="13">
        <f>C19/SUM(C18:C19)</f>
        <v>0.19047619047619047</v>
      </c>
      <c r="F19" s="13">
        <f>D19/SUM(D18:D19)</f>
        <v>0.72008547008547008</v>
      </c>
      <c r="G19" s="12">
        <f>G17</f>
        <v>3</v>
      </c>
      <c r="H19" s="12">
        <f>H17</f>
        <v>246</v>
      </c>
      <c r="I19" s="13">
        <f>G19/SUM(G18:G19)</f>
        <v>0.3</v>
      </c>
      <c r="J19" s="13">
        <f>H19/SUM(H18:H19)</f>
        <v>0.72566371681415931</v>
      </c>
      <c r="K19" s="12">
        <f>K17</f>
        <v>1</v>
      </c>
      <c r="L19" s="12">
        <f>L17</f>
        <v>315</v>
      </c>
      <c r="M19" s="13">
        <f>K19/SUM(K18:K19)</f>
        <v>7.6923076923076927E-2</v>
      </c>
      <c r="N19" s="13">
        <f>L19/SUM(L18:L19)</f>
        <v>0.71753986332574027</v>
      </c>
    </row>
    <row r="20" spans="1:14" x14ac:dyDescent="0.25">
      <c r="A20" s="29" t="s">
        <v>32</v>
      </c>
      <c r="B20" s="7" t="s">
        <v>27</v>
      </c>
      <c r="C20" s="7">
        <f>C15</f>
        <v>4</v>
      </c>
      <c r="D20" s="7">
        <f>D15</f>
        <v>3</v>
      </c>
      <c r="E20" s="10">
        <f>C20/SUM(C20:C21)</f>
        <v>0.19047619047619047</v>
      </c>
      <c r="F20" s="10">
        <f>D20/SUM(D20:D21)</f>
        <v>6.41025641025641E-3</v>
      </c>
      <c r="G20" s="7">
        <f>G15</f>
        <v>1</v>
      </c>
      <c r="H20" s="7">
        <f>H15</f>
        <v>0</v>
      </c>
      <c r="I20" s="10">
        <f>G20/SUM(G20:G21)</f>
        <v>0.1</v>
      </c>
      <c r="J20" s="10">
        <f>H20/SUM(H20:H21)</f>
        <v>0</v>
      </c>
      <c r="K20" s="7">
        <f>K15</f>
        <v>3</v>
      </c>
      <c r="L20" s="7">
        <f>L15</f>
        <v>3</v>
      </c>
      <c r="M20" s="10">
        <f>K20/SUM(K20:K21)</f>
        <v>0.23076923076923078</v>
      </c>
      <c r="N20" s="10">
        <f>L20/SUM(L20:L21)</f>
        <v>6.8337129840546698E-3</v>
      </c>
    </row>
    <row r="21" spans="1:14" x14ac:dyDescent="0.25">
      <c r="A21" s="29"/>
      <c r="B21" s="12" t="s">
        <v>28</v>
      </c>
      <c r="C21" s="12">
        <f>C17+C14</f>
        <v>17</v>
      </c>
      <c r="D21" s="12">
        <f>D17+D14</f>
        <v>465</v>
      </c>
      <c r="E21" s="13">
        <f>C21/SUM(C20:C21)</f>
        <v>0.80952380952380953</v>
      </c>
      <c r="F21" s="13">
        <f>D21/SUM(D20:D21)</f>
        <v>0.99358974358974361</v>
      </c>
      <c r="G21" s="12">
        <f>G17+G14</f>
        <v>9</v>
      </c>
      <c r="H21" s="12">
        <f>H17+H14</f>
        <v>339</v>
      </c>
      <c r="I21" s="13">
        <f>G21/SUM(G20:G21)</f>
        <v>0.9</v>
      </c>
      <c r="J21" s="13">
        <f>H21/SUM(H20:H21)</f>
        <v>1</v>
      </c>
      <c r="K21" s="12">
        <f>K17+K14</f>
        <v>10</v>
      </c>
      <c r="L21" s="12">
        <f>L17+L14</f>
        <v>436</v>
      </c>
      <c r="M21" s="13">
        <f>K21/SUM(K20:K21)</f>
        <v>0.76923076923076927</v>
      </c>
      <c r="N21" s="13">
        <f>L21/SUM(L20:L21)</f>
        <v>0.99316628701594534</v>
      </c>
    </row>
    <row r="22" spans="1:14" x14ac:dyDescent="0.25">
      <c r="A22" s="29" t="s">
        <v>155</v>
      </c>
      <c r="B22" s="7" t="s">
        <v>152</v>
      </c>
      <c r="C22" s="7">
        <v>7</v>
      </c>
      <c r="D22" s="7">
        <v>200</v>
      </c>
      <c r="E22" s="10">
        <f>C22/(C22+C25)</f>
        <v>1</v>
      </c>
      <c r="F22" s="10">
        <f>D22/(D22+D25)</f>
        <v>0.47169811320754718</v>
      </c>
      <c r="G22" s="7">
        <v>6</v>
      </c>
      <c r="H22" s="7">
        <v>108</v>
      </c>
      <c r="I22" s="10">
        <f>G22/(G22+G25)</f>
        <v>1</v>
      </c>
      <c r="J22" s="10">
        <f>H22/(H22+H25)</f>
        <v>0.3253012048192771</v>
      </c>
      <c r="K22" s="7">
        <v>3</v>
      </c>
      <c r="L22" s="7">
        <v>178</v>
      </c>
      <c r="M22" s="10">
        <f>K22/(K22+K25)</f>
        <v>1</v>
      </c>
      <c r="N22" s="10">
        <f>L22/(L22+L25)</f>
        <v>0.44278606965174128</v>
      </c>
    </row>
    <row r="23" spans="1:14" x14ac:dyDescent="0.25">
      <c r="A23" s="29"/>
      <c r="B23" s="7" t="s">
        <v>153</v>
      </c>
      <c r="C23" s="7">
        <v>14</v>
      </c>
      <c r="D23" s="7">
        <v>44</v>
      </c>
      <c r="E23" s="10">
        <f>C23/(C23+C25)</f>
        <v>1</v>
      </c>
      <c r="F23" s="10">
        <f>D23/(D23+D25)</f>
        <v>0.16417910447761194</v>
      </c>
      <c r="G23" s="7">
        <v>4</v>
      </c>
      <c r="H23" s="7">
        <v>7</v>
      </c>
      <c r="I23" s="10">
        <f>G23/(G23+G25)</f>
        <v>1</v>
      </c>
      <c r="J23" s="10">
        <f>H23/(H23+H25)</f>
        <v>3.0303030303030304E-2</v>
      </c>
      <c r="K23" s="7">
        <v>10</v>
      </c>
      <c r="L23" s="7">
        <v>37</v>
      </c>
      <c r="M23" s="10">
        <f>K23/(K23+K25)</f>
        <v>1</v>
      </c>
      <c r="N23" s="10">
        <f>L23/(L23+L25)</f>
        <v>0.1417624521072797</v>
      </c>
    </row>
    <row r="24" spans="1:14" x14ac:dyDescent="0.25">
      <c r="A24" s="29"/>
      <c r="B24" s="7" t="s">
        <v>154</v>
      </c>
      <c r="C24" s="7">
        <f>SUM(C22:C23)</f>
        <v>21</v>
      </c>
      <c r="D24" s="7">
        <f>SUM(D22:D23)</f>
        <v>244</v>
      </c>
      <c r="E24" s="10">
        <f>C24/(C24+C25)</f>
        <v>1</v>
      </c>
      <c r="F24" s="10">
        <f>D24/(D24+D25)</f>
        <v>0.5213675213675214</v>
      </c>
      <c r="G24" s="7">
        <f>SUM(G22:G23)</f>
        <v>10</v>
      </c>
      <c r="H24" s="7">
        <f>SUM(H22:H23)</f>
        <v>115</v>
      </c>
      <c r="I24" s="10">
        <f>G24/(G24+G25)</f>
        <v>1</v>
      </c>
      <c r="J24" s="10">
        <f>H24/(H24+H25)</f>
        <v>0.33923303834808261</v>
      </c>
      <c r="K24" s="7">
        <f>SUM(K22:K23)</f>
        <v>13</v>
      </c>
      <c r="L24" s="7">
        <f>SUM(L22:L23)</f>
        <v>215</v>
      </c>
      <c r="M24" s="10">
        <f>K24/(K24+K25)</f>
        <v>1</v>
      </c>
      <c r="N24" s="10">
        <f>L24/(L24+L25)</f>
        <v>0.48974943052391801</v>
      </c>
    </row>
    <row r="25" spans="1:14" x14ac:dyDescent="0.25">
      <c r="A25" s="29"/>
      <c r="B25" s="12" t="s">
        <v>28</v>
      </c>
      <c r="C25" s="12">
        <v>0</v>
      </c>
      <c r="D25" s="12">
        <v>224</v>
      </c>
      <c r="E25" s="13">
        <f>C25/(C25+C24)</f>
        <v>0</v>
      </c>
      <c r="F25" s="13">
        <f>D25/(D25+D24)</f>
        <v>0.47863247863247865</v>
      </c>
      <c r="G25" s="12">
        <v>0</v>
      </c>
      <c r="H25" s="12">
        <v>224</v>
      </c>
      <c r="I25" s="13">
        <f>G25/(G25+G24)</f>
        <v>0</v>
      </c>
      <c r="J25" s="13">
        <f>H25/(H25+H24)</f>
        <v>0.66076696165191739</v>
      </c>
      <c r="K25" s="12">
        <v>0</v>
      </c>
      <c r="L25" s="12">
        <v>224</v>
      </c>
      <c r="M25" s="13">
        <f>K25/(K25+K24)</f>
        <v>0</v>
      </c>
      <c r="N25" s="13">
        <f>L25/(L25+L24)</f>
        <v>0.51025056947608205</v>
      </c>
    </row>
    <row r="26" spans="1:14" x14ac:dyDescent="0.25">
      <c r="A26" s="29" t="s">
        <v>33</v>
      </c>
      <c r="B26" s="7" t="s">
        <v>27</v>
      </c>
      <c r="C26" s="7">
        <f>C24</f>
        <v>21</v>
      </c>
      <c r="D26" s="7">
        <f>D24</f>
        <v>244</v>
      </c>
      <c r="E26" s="10">
        <f>C26/SUM(C26:C27)</f>
        <v>1</v>
      </c>
      <c r="F26" s="10">
        <f>D26/SUM(D26:D27)</f>
        <v>0.5213675213675214</v>
      </c>
      <c r="G26" s="7">
        <f>G24</f>
        <v>10</v>
      </c>
      <c r="H26" s="7">
        <f>H24</f>
        <v>115</v>
      </c>
      <c r="I26" s="10">
        <f>G26/SUM(G26:G27)</f>
        <v>1</v>
      </c>
      <c r="J26" s="10">
        <f>H26/SUM(H26:H27)</f>
        <v>0.33923303834808261</v>
      </c>
      <c r="K26" s="7">
        <f>K24</f>
        <v>13</v>
      </c>
      <c r="L26" s="7">
        <f>L24</f>
        <v>215</v>
      </c>
      <c r="M26" s="10">
        <f>K26/SUM(K26:K27)</f>
        <v>1</v>
      </c>
      <c r="N26" s="10">
        <f>L26/SUM(L26:L27)</f>
        <v>0.48974943052391801</v>
      </c>
    </row>
    <row r="27" spans="1:14" x14ac:dyDescent="0.25">
      <c r="A27" s="29"/>
      <c r="B27" s="12" t="s">
        <v>28</v>
      </c>
      <c r="C27" s="12">
        <f>C25</f>
        <v>0</v>
      </c>
      <c r="D27" s="12">
        <f>D25</f>
        <v>224</v>
      </c>
      <c r="E27" s="13">
        <f>C27/SUM(C26:C27)</f>
        <v>0</v>
      </c>
      <c r="F27" s="13">
        <f>D27/SUM(D26:D27)</f>
        <v>0.47863247863247865</v>
      </c>
      <c r="G27" s="12">
        <f>G25</f>
        <v>0</v>
      </c>
      <c r="H27" s="12">
        <f>H25</f>
        <v>224</v>
      </c>
      <c r="I27" s="13">
        <f>G27/SUM(G26:G27)</f>
        <v>0</v>
      </c>
      <c r="J27" s="13">
        <f>H27/SUM(H26:H27)</f>
        <v>0.66076696165191739</v>
      </c>
      <c r="K27" s="12">
        <f>K25</f>
        <v>0</v>
      </c>
      <c r="L27" s="12">
        <f>L25</f>
        <v>224</v>
      </c>
      <c r="M27" s="13">
        <f>K27/SUM(K26:K27)</f>
        <v>0</v>
      </c>
      <c r="N27" s="13">
        <f>L27/SUM(L26:L27)</f>
        <v>0.51025056947608205</v>
      </c>
    </row>
    <row r="28" spans="1:14" x14ac:dyDescent="0.25">
      <c r="A28" s="29" t="s">
        <v>34</v>
      </c>
      <c r="B28" s="7" t="s">
        <v>27</v>
      </c>
      <c r="C28" s="7">
        <f>C23</f>
        <v>14</v>
      </c>
      <c r="D28" s="7">
        <f>D23</f>
        <v>44</v>
      </c>
      <c r="E28" s="10">
        <f>C28/SUM(C28:C29)</f>
        <v>0.66666666666666663</v>
      </c>
      <c r="F28" s="10">
        <f>D28/SUM(D28:D29)</f>
        <v>9.4017094017094016E-2</v>
      </c>
      <c r="G28" s="7">
        <f>G23</f>
        <v>4</v>
      </c>
      <c r="H28" s="7">
        <f>H23</f>
        <v>7</v>
      </c>
      <c r="I28" s="10">
        <f>G28/SUM(G28:G29)</f>
        <v>0.4</v>
      </c>
      <c r="J28" s="10">
        <f>H28/SUM(H28:H29)</f>
        <v>2.0648967551622419E-2</v>
      </c>
      <c r="K28" s="7">
        <f>K23</f>
        <v>10</v>
      </c>
      <c r="L28" s="7">
        <f>L23</f>
        <v>37</v>
      </c>
      <c r="M28" s="10">
        <f>K28/SUM(K28:K29)</f>
        <v>0.76923076923076927</v>
      </c>
      <c r="N28" s="10">
        <f>L28/SUM(L28:L29)</f>
        <v>8.4282460136674259E-2</v>
      </c>
    </row>
    <row r="29" spans="1:14" x14ac:dyDescent="0.25">
      <c r="A29" s="29"/>
      <c r="B29" s="12" t="s">
        <v>28</v>
      </c>
      <c r="C29" s="12">
        <f>C25+C22</f>
        <v>7</v>
      </c>
      <c r="D29" s="12">
        <f>D25+D22</f>
        <v>424</v>
      </c>
      <c r="E29" s="13">
        <f>C29/SUM(C28:C29)</f>
        <v>0.33333333333333331</v>
      </c>
      <c r="F29" s="13">
        <f>D29/SUM(D28:D29)</f>
        <v>0.90598290598290598</v>
      </c>
      <c r="G29" s="12">
        <f>G25+G22</f>
        <v>6</v>
      </c>
      <c r="H29" s="12">
        <f>H25+H22</f>
        <v>332</v>
      </c>
      <c r="I29" s="13">
        <f>G29/SUM(G28:G29)</f>
        <v>0.6</v>
      </c>
      <c r="J29" s="13">
        <f>H29/SUM(H28:H29)</f>
        <v>0.97935103244837762</v>
      </c>
      <c r="K29" s="12">
        <f>K25+K22</f>
        <v>3</v>
      </c>
      <c r="L29" s="12">
        <f>L25+L22</f>
        <v>402</v>
      </c>
      <c r="M29" s="13">
        <f>K29/SUM(K28:K29)</f>
        <v>0.23076923076923078</v>
      </c>
      <c r="N29" s="13">
        <f>L29/SUM(L28:L29)</f>
        <v>0.91571753986332571</v>
      </c>
    </row>
    <row r="30" spans="1:14" x14ac:dyDescent="0.25">
      <c r="A30" s="29" t="s">
        <v>9</v>
      </c>
      <c r="B30" s="7" t="s">
        <v>152</v>
      </c>
      <c r="C30" s="7">
        <v>13</v>
      </c>
      <c r="D30" s="7">
        <v>129</v>
      </c>
      <c r="E30" s="10">
        <f>C30/(C30+C33)</f>
        <v>0.8666666666666667</v>
      </c>
      <c r="F30" s="10">
        <f>D30/(D30+D33)</f>
        <v>0.27801724137931033</v>
      </c>
      <c r="G30" s="7">
        <v>6</v>
      </c>
      <c r="H30" s="7">
        <v>94</v>
      </c>
      <c r="I30" s="10">
        <f>G30/(G30+G33)</f>
        <v>0.8571428571428571</v>
      </c>
      <c r="J30" s="10">
        <f>H30/(H30+H33)</f>
        <v>0.27810650887573962</v>
      </c>
      <c r="K30" s="7">
        <v>8</v>
      </c>
      <c r="L30" s="7">
        <v>122</v>
      </c>
      <c r="M30" s="10">
        <f>K30/(K30+K33)</f>
        <v>0.88888888888888884</v>
      </c>
      <c r="N30" s="10">
        <f>L30/(L30+L33)</f>
        <v>0.27981651376146788</v>
      </c>
    </row>
    <row r="31" spans="1:14" x14ac:dyDescent="0.25">
      <c r="A31" s="29"/>
      <c r="B31" s="7" t="s">
        <v>153</v>
      </c>
      <c r="C31" s="7">
        <v>6</v>
      </c>
      <c r="D31" s="7">
        <v>4</v>
      </c>
      <c r="E31" s="10">
        <f>C31/(C31+C33)</f>
        <v>0.75</v>
      </c>
      <c r="F31" s="10">
        <f>D31/(D31+D33)</f>
        <v>1.1799410029498525E-2</v>
      </c>
      <c r="G31" s="7">
        <v>3</v>
      </c>
      <c r="H31" s="7">
        <v>1</v>
      </c>
      <c r="I31" s="10">
        <f>G31/(G31+G33)</f>
        <v>0.75</v>
      </c>
      <c r="J31" s="10">
        <f>H31/(H31+H33)</f>
        <v>4.0816326530612249E-3</v>
      </c>
      <c r="K31" s="7">
        <v>4</v>
      </c>
      <c r="L31" s="7">
        <v>3</v>
      </c>
      <c r="M31" s="10">
        <f>K31/(K31+K33)</f>
        <v>0.8</v>
      </c>
      <c r="N31" s="10">
        <f>L31/(L31+L33)</f>
        <v>9.4637223974763408E-3</v>
      </c>
    </row>
    <row r="32" spans="1:14" x14ac:dyDescent="0.25">
      <c r="A32" s="29"/>
      <c r="B32" s="7" t="s">
        <v>154</v>
      </c>
      <c r="C32" s="7">
        <f>SUM(C30:C31)</f>
        <v>19</v>
      </c>
      <c r="D32" s="7">
        <f>SUM(D30:D31)</f>
        <v>133</v>
      </c>
      <c r="E32" s="10">
        <f>C32/(C32+C33)</f>
        <v>0.90476190476190477</v>
      </c>
      <c r="F32" s="10">
        <f>D32/(D32+D33)</f>
        <v>0.28418803418803418</v>
      </c>
      <c r="G32" s="7">
        <f>SUM(G30:G31)</f>
        <v>9</v>
      </c>
      <c r="H32" s="7">
        <f>SUM(H30:H31)</f>
        <v>95</v>
      </c>
      <c r="I32" s="10">
        <f>G32/(G32+G33)</f>
        <v>0.9</v>
      </c>
      <c r="J32" s="10">
        <f>H32/(H32+H33)</f>
        <v>0.28023598820058998</v>
      </c>
      <c r="K32" s="7">
        <f>SUM(K30:K31)</f>
        <v>12</v>
      </c>
      <c r="L32" s="7">
        <f>SUM(L30:L31)</f>
        <v>125</v>
      </c>
      <c r="M32" s="10">
        <f>K32/(K32+K33)</f>
        <v>0.92307692307692313</v>
      </c>
      <c r="N32" s="10">
        <f>L32/(L32+L33)</f>
        <v>0.2847380410022779</v>
      </c>
    </row>
    <row r="33" spans="1:14" x14ac:dyDescent="0.25">
      <c r="A33" s="29"/>
      <c r="B33" s="12" t="s">
        <v>28</v>
      </c>
      <c r="C33" s="12">
        <v>2</v>
      </c>
      <c r="D33" s="12">
        <v>335</v>
      </c>
      <c r="E33" s="13">
        <f>C33/(C33+C32)</f>
        <v>9.5238095238095233E-2</v>
      </c>
      <c r="F33" s="13">
        <f>D33/(D33+D32)</f>
        <v>0.71581196581196582</v>
      </c>
      <c r="G33" s="12">
        <v>1</v>
      </c>
      <c r="H33" s="12">
        <v>244</v>
      </c>
      <c r="I33" s="13">
        <f>G33/(G33+G32)</f>
        <v>0.1</v>
      </c>
      <c r="J33" s="13">
        <f>H33/(H33+H32)</f>
        <v>0.71976401179941008</v>
      </c>
      <c r="K33" s="12">
        <v>1</v>
      </c>
      <c r="L33" s="12">
        <v>314</v>
      </c>
      <c r="M33" s="13">
        <f>K33/(K33+K32)</f>
        <v>7.6923076923076927E-2</v>
      </c>
      <c r="N33" s="13">
        <f>L33/(L33+L32)</f>
        <v>0.71526195899772205</v>
      </c>
    </row>
    <row r="34" spans="1:14" x14ac:dyDescent="0.25">
      <c r="A34" s="29" t="s">
        <v>35</v>
      </c>
      <c r="B34" s="7" t="s">
        <v>27</v>
      </c>
      <c r="C34" s="7">
        <f>C32</f>
        <v>19</v>
      </c>
      <c r="D34" s="7">
        <f>D32</f>
        <v>133</v>
      </c>
      <c r="E34" s="10">
        <f>C34/SUM(C34:C35)</f>
        <v>0.90476190476190477</v>
      </c>
      <c r="F34" s="10">
        <f>D34/SUM(D34:D35)</f>
        <v>0.28418803418803418</v>
      </c>
      <c r="G34" s="7">
        <f>G32</f>
        <v>9</v>
      </c>
      <c r="H34" s="7">
        <f>H32</f>
        <v>95</v>
      </c>
      <c r="I34" s="10">
        <f>G34/SUM(G34:G35)</f>
        <v>0.9</v>
      </c>
      <c r="J34" s="10">
        <f>H34/SUM(H34:H35)</f>
        <v>0.28023598820058998</v>
      </c>
      <c r="K34" s="7">
        <f>K32</f>
        <v>12</v>
      </c>
      <c r="L34" s="7">
        <f>L32</f>
        <v>125</v>
      </c>
      <c r="M34" s="10">
        <f>K34/SUM(K34:K35)</f>
        <v>0.92307692307692313</v>
      </c>
      <c r="N34" s="10">
        <f>L34/SUM(L34:L35)</f>
        <v>0.2847380410022779</v>
      </c>
    </row>
    <row r="35" spans="1:14" x14ac:dyDescent="0.25">
      <c r="A35" s="29"/>
      <c r="B35" s="12" t="s">
        <v>28</v>
      </c>
      <c r="C35" s="12">
        <f>C33</f>
        <v>2</v>
      </c>
      <c r="D35" s="12">
        <f>D33</f>
        <v>335</v>
      </c>
      <c r="E35" s="13">
        <f>C35/SUM(C34:C35)</f>
        <v>9.5238095238095233E-2</v>
      </c>
      <c r="F35" s="13">
        <f>D35/SUM(D34:D35)</f>
        <v>0.71581196581196582</v>
      </c>
      <c r="G35" s="12">
        <f>G33</f>
        <v>1</v>
      </c>
      <c r="H35" s="12">
        <f>H33</f>
        <v>244</v>
      </c>
      <c r="I35" s="13">
        <f>G35/SUM(G34:G35)</f>
        <v>0.1</v>
      </c>
      <c r="J35" s="13">
        <f>H35/SUM(H34:H35)</f>
        <v>0.71976401179941008</v>
      </c>
      <c r="K35" s="12">
        <f>K33</f>
        <v>1</v>
      </c>
      <c r="L35" s="12">
        <f>L33</f>
        <v>314</v>
      </c>
      <c r="M35" s="13">
        <f>K35/SUM(K34:K35)</f>
        <v>7.6923076923076927E-2</v>
      </c>
      <c r="N35" s="13">
        <f>L35/SUM(L34:L35)</f>
        <v>0.71526195899772205</v>
      </c>
    </row>
    <row r="36" spans="1:14" x14ac:dyDescent="0.25">
      <c r="A36" s="29" t="s">
        <v>36</v>
      </c>
      <c r="B36" s="7" t="s">
        <v>27</v>
      </c>
      <c r="C36" s="7">
        <f>C31</f>
        <v>6</v>
      </c>
      <c r="D36" s="7">
        <f>D31</f>
        <v>4</v>
      </c>
      <c r="E36" s="10">
        <f>C36/SUM(C36:C37)</f>
        <v>0.2857142857142857</v>
      </c>
      <c r="F36" s="10">
        <f>D36/SUM(D36:D37)</f>
        <v>8.5470085470085479E-3</v>
      </c>
      <c r="G36" s="7">
        <f>G31</f>
        <v>3</v>
      </c>
      <c r="H36" s="7">
        <f>H31</f>
        <v>1</v>
      </c>
      <c r="I36" s="10">
        <f>G36/SUM(G36:G37)</f>
        <v>0.3</v>
      </c>
      <c r="J36" s="10">
        <f>H36/SUM(H36:H37)</f>
        <v>2.9498525073746312E-3</v>
      </c>
      <c r="K36" s="7">
        <f>K31</f>
        <v>4</v>
      </c>
      <c r="L36" s="7">
        <f>L31</f>
        <v>3</v>
      </c>
      <c r="M36" s="10">
        <f>K36/SUM(K36:K37)</f>
        <v>0.30769230769230771</v>
      </c>
      <c r="N36" s="10">
        <f>L36/SUM(L36:L37)</f>
        <v>6.8337129840546698E-3</v>
      </c>
    </row>
    <row r="37" spans="1:14" x14ac:dyDescent="0.25">
      <c r="A37" s="29"/>
      <c r="B37" s="12" t="s">
        <v>28</v>
      </c>
      <c r="C37" s="12">
        <f>C33+C30</f>
        <v>15</v>
      </c>
      <c r="D37" s="12">
        <f>D33+D30</f>
        <v>464</v>
      </c>
      <c r="E37" s="13">
        <f>C37/SUM(C36:C37)</f>
        <v>0.7142857142857143</v>
      </c>
      <c r="F37" s="13">
        <f>D37/SUM(D36:D37)</f>
        <v>0.99145299145299148</v>
      </c>
      <c r="G37" s="12">
        <f>G33+G30</f>
        <v>7</v>
      </c>
      <c r="H37" s="12">
        <f>H33+H30</f>
        <v>338</v>
      </c>
      <c r="I37" s="13">
        <f>G37/SUM(G36:G37)</f>
        <v>0.7</v>
      </c>
      <c r="J37" s="13">
        <f>H37/SUM(H36:H37)</f>
        <v>0.99705014749262533</v>
      </c>
      <c r="K37" s="12">
        <f>K33+K30</f>
        <v>9</v>
      </c>
      <c r="L37" s="12">
        <f>L33+L30</f>
        <v>436</v>
      </c>
      <c r="M37" s="13">
        <f>K37/SUM(K36:K37)</f>
        <v>0.69230769230769229</v>
      </c>
      <c r="N37" s="13">
        <f>L37/SUM(L36:L37)</f>
        <v>0.99316628701594534</v>
      </c>
    </row>
    <row r="38" spans="1:14" x14ac:dyDescent="0.25">
      <c r="A38" s="29" t="s">
        <v>156</v>
      </c>
      <c r="B38" s="7" t="s">
        <v>152</v>
      </c>
      <c r="C38" s="7">
        <v>230</v>
      </c>
      <c r="D38" s="7">
        <v>1071</v>
      </c>
      <c r="E38" s="10">
        <f>C38/(C38+C41)</f>
        <v>0.95041322314049592</v>
      </c>
      <c r="F38" s="10">
        <f>D38/(D38+D41)</f>
        <v>0.6506682867557716</v>
      </c>
      <c r="G38" s="7">
        <v>113</v>
      </c>
      <c r="H38" s="7">
        <v>264</v>
      </c>
      <c r="I38" s="10">
        <f>G38/(G38+G41)</f>
        <v>0.90400000000000003</v>
      </c>
      <c r="J38" s="10">
        <f>H38/(H38+H41)</f>
        <v>0.31466030989272942</v>
      </c>
      <c r="K38" s="7">
        <v>132</v>
      </c>
      <c r="L38" s="7">
        <v>827</v>
      </c>
      <c r="M38" s="10">
        <f>K38/(K38+K41)</f>
        <v>0.91666666666666663</v>
      </c>
      <c r="N38" s="10">
        <f>L38/(L38+L41)</f>
        <v>0.58987161198288163</v>
      </c>
    </row>
    <row r="39" spans="1:14" x14ac:dyDescent="0.25">
      <c r="A39" s="29"/>
      <c r="B39" s="7" t="s">
        <v>153</v>
      </c>
      <c r="C39" s="7">
        <v>199</v>
      </c>
      <c r="D39" s="7">
        <v>67</v>
      </c>
      <c r="E39" s="10">
        <f>C39/(C39+C41)</f>
        <v>0.94312796208530802</v>
      </c>
      <c r="F39" s="10">
        <f>D39/(D39+D41)</f>
        <v>0.1043613707165109</v>
      </c>
      <c r="G39" s="7">
        <v>84</v>
      </c>
      <c r="H39" s="7">
        <v>9</v>
      </c>
      <c r="I39" s="10">
        <f>G39/(G39+G41)</f>
        <v>0.875</v>
      </c>
      <c r="J39" s="10">
        <f>H39/(H39+H41)</f>
        <v>1.5410958904109588E-2</v>
      </c>
      <c r="K39" s="7">
        <v>115</v>
      </c>
      <c r="L39" s="7">
        <v>58</v>
      </c>
      <c r="M39" s="10">
        <f>K39/(K39+K41)</f>
        <v>0.90551181102362199</v>
      </c>
      <c r="N39" s="10">
        <f>L39/(L39+L41)</f>
        <v>9.1627172195892573E-2</v>
      </c>
    </row>
    <row r="40" spans="1:14" x14ac:dyDescent="0.25">
      <c r="A40" s="29"/>
      <c r="B40" s="7" t="s">
        <v>154</v>
      </c>
      <c r="C40" s="7">
        <f>SUM(C38:C39)</f>
        <v>429</v>
      </c>
      <c r="D40" s="7">
        <f>SUM(D38:D39)</f>
        <v>1138</v>
      </c>
      <c r="E40" s="10">
        <f>C40/(C40+C41)</f>
        <v>0.97278911564625847</v>
      </c>
      <c r="F40" s="10">
        <f>D40/(D40+D41)</f>
        <v>0.66433158201984821</v>
      </c>
      <c r="G40" s="7">
        <f>SUM(G38:G39)</f>
        <v>197</v>
      </c>
      <c r="H40" s="7">
        <f>SUM(H38:H39)</f>
        <v>273</v>
      </c>
      <c r="I40" s="10">
        <f>G40/(G40+G41)</f>
        <v>0.9425837320574163</v>
      </c>
      <c r="J40" s="10">
        <f>H40/(H40+H41)</f>
        <v>0.32193396226415094</v>
      </c>
      <c r="K40" s="7">
        <f>SUM(K38:K39)</f>
        <v>247</v>
      </c>
      <c r="L40" s="7">
        <f>SUM(L38:L39)</f>
        <v>885</v>
      </c>
      <c r="M40" s="10">
        <f>K40/(K40+K41)</f>
        <v>0.95366795366795365</v>
      </c>
      <c r="N40" s="10">
        <f>L40/(L40+L41)</f>
        <v>0.60616438356164382</v>
      </c>
    </row>
    <row r="41" spans="1:14" x14ac:dyDescent="0.25">
      <c r="A41" s="29"/>
      <c r="B41" s="12" t="s">
        <v>28</v>
      </c>
      <c r="C41" s="12">
        <v>12</v>
      </c>
      <c r="D41" s="12">
        <v>575</v>
      </c>
      <c r="E41" s="13">
        <f>C41/(C41+C40)</f>
        <v>2.7210884353741496E-2</v>
      </c>
      <c r="F41" s="13">
        <f>D41/(D41+D40)</f>
        <v>0.33566841798015179</v>
      </c>
      <c r="G41" s="12">
        <v>12</v>
      </c>
      <c r="H41" s="12">
        <v>575</v>
      </c>
      <c r="I41" s="13">
        <f>G41/(G41+G40)</f>
        <v>5.7416267942583733E-2</v>
      </c>
      <c r="J41" s="13">
        <f>H41/(H41+H40)</f>
        <v>0.67806603773584906</v>
      </c>
      <c r="K41" s="12">
        <v>12</v>
      </c>
      <c r="L41" s="12">
        <v>575</v>
      </c>
      <c r="M41" s="13">
        <f>K41/(K41+K40)</f>
        <v>4.633204633204633E-2</v>
      </c>
      <c r="N41" s="13">
        <f>L41/(L41+L40)</f>
        <v>0.39383561643835618</v>
      </c>
    </row>
    <row r="42" spans="1:14" x14ac:dyDescent="0.25">
      <c r="A42" s="29" t="s">
        <v>37</v>
      </c>
      <c r="B42" s="7" t="s">
        <v>27</v>
      </c>
      <c r="C42" s="7">
        <f>C40</f>
        <v>429</v>
      </c>
      <c r="D42" s="7">
        <f>D40</f>
        <v>1138</v>
      </c>
      <c r="E42" s="10">
        <f>C42/SUM(C42:C43)</f>
        <v>0.97278911564625847</v>
      </c>
      <c r="F42" s="10">
        <f>D42/SUM(D42:D43)</f>
        <v>0.66433158201984821</v>
      </c>
      <c r="G42" s="7">
        <f>G40</f>
        <v>197</v>
      </c>
      <c r="H42" s="7">
        <f>H40</f>
        <v>273</v>
      </c>
      <c r="I42" s="10">
        <f>G42/SUM(G42:G43)</f>
        <v>0.9425837320574163</v>
      </c>
      <c r="J42" s="10">
        <f>H42/SUM(H42:H43)</f>
        <v>0.32193396226415094</v>
      </c>
      <c r="K42" s="7">
        <f>K40</f>
        <v>247</v>
      </c>
      <c r="L42" s="7">
        <f>L40</f>
        <v>885</v>
      </c>
      <c r="M42" s="10">
        <f>K42/SUM(K42:K43)</f>
        <v>0.95366795366795365</v>
      </c>
      <c r="N42" s="10">
        <f>L42/SUM(L42:L43)</f>
        <v>0.60616438356164382</v>
      </c>
    </row>
    <row r="43" spans="1:14" x14ac:dyDescent="0.25">
      <c r="A43" s="29"/>
      <c r="B43" s="12" t="s">
        <v>28</v>
      </c>
      <c r="C43" s="12">
        <f>C41</f>
        <v>12</v>
      </c>
      <c r="D43" s="12">
        <f>D41</f>
        <v>575</v>
      </c>
      <c r="E43" s="13">
        <f>C43/SUM(C42:C43)</f>
        <v>2.7210884353741496E-2</v>
      </c>
      <c r="F43" s="13">
        <f>D43/SUM(D42:D43)</f>
        <v>0.33566841798015179</v>
      </c>
      <c r="G43" s="12">
        <f>G41</f>
        <v>12</v>
      </c>
      <c r="H43" s="12">
        <f>H41</f>
        <v>575</v>
      </c>
      <c r="I43" s="13">
        <f>G43/SUM(G42:G43)</f>
        <v>5.7416267942583733E-2</v>
      </c>
      <c r="J43" s="13">
        <f>H43/SUM(H42:H43)</f>
        <v>0.67806603773584906</v>
      </c>
      <c r="K43" s="12">
        <f>K41</f>
        <v>12</v>
      </c>
      <c r="L43" s="12">
        <f>L41</f>
        <v>575</v>
      </c>
      <c r="M43" s="13">
        <f>K43/SUM(K42:K43)</f>
        <v>4.633204633204633E-2</v>
      </c>
      <c r="N43" s="13">
        <f>L43/SUM(L42:L43)</f>
        <v>0.39383561643835618</v>
      </c>
    </row>
    <row r="44" spans="1:14" x14ac:dyDescent="0.25">
      <c r="A44" s="29" t="s">
        <v>38</v>
      </c>
      <c r="B44" s="7" t="s">
        <v>27</v>
      </c>
      <c r="C44" s="7">
        <f>C39</f>
        <v>199</v>
      </c>
      <c r="D44" s="7">
        <f>D39</f>
        <v>67</v>
      </c>
      <c r="E44" s="10">
        <f>C44/SUM(C44:C45)</f>
        <v>0.4512471655328798</v>
      </c>
      <c r="F44" s="10">
        <f>D44/SUM(D44:D45)</f>
        <v>3.911266783420899E-2</v>
      </c>
      <c r="G44" s="7">
        <f>G39</f>
        <v>84</v>
      </c>
      <c r="H44" s="7">
        <f>H39</f>
        <v>9</v>
      </c>
      <c r="I44" s="10">
        <f>G44/SUM(G44:G45)</f>
        <v>0.40191387559808611</v>
      </c>
      <c r="J44" s="10">
        <f>H44/SUM(H44:H45)</f>
        <v>1.0613207547169811E-2</v>
      </c>
      <c r="K44" s="7">
        <f>K39</f>
        <v>115</v>
      </c>
      <c r="L44" s="7">
        <f>L39</f>
        <v>58</v>
      </c>
      <c r="M44" s="10">
        <f>K44/SUM(K44:K45)</f>
        <v>0.44401544401544402</v>
      </c>
      <c r="N44" s="10">
        <f>L44/SUM(L44:L45)</f>
        <v>3.9726027397260277E-2</v>
      </c>
    </row>
    <row r="45" spans="1:14" x14ac:dyDescent="0.25">
      <c r="A45" s="29"/>
      <c r="B45" s="12" t="s">
        <v>28</v>
      </c>
      <c r="C45" s="12">
        <f>C41+C38</f>
        <v>242</v>
      </c>
      <c r="D45" s="12">
        <f>D41+D38</f>
        <v>1646</v>
      </c>
      <c r="E45" s="13">
        <f>C45/SUM(C44:C45)</f>
        <v>0.5487528344671202</v>
      </c>
      <c r="F45" s="13">
        <f>D45/SUM(D44:D45)</f>
        <v>0.96088733216579103</v>
      </c>
      <c r="G45" s="12">
        <f>G41+G38</f>
        <v>125</v>
      </c>
      <c r="H45" s="12">
        <f>H41+H38</f>
        <v>839</v>
      </c>
      <c r="I45" s="13">
        <f>G45/SUM(G44:G45)</f>
        <v>0.59808612440191389</v>
      </c>
      <c r="J45" s="13">
        <f>H45/SUM(H44:H45)</f>
        <v>0.98938679245283023</v>
      </c>
      <c r="K45" s="12">
        <f>K41+K38</f>
        <v>144</v>
      </c>
      <c r="L45" s="12">
        <f>L41+L38</f>
        <v>1402</v>
      </c>
      <c r="M45" s="13">
        <f>K45/SUM(K44:K45)</f>
        <v>0.55598455598455598</v>
      </c>
      <c r="N45" s="13">
        <f>L45/SUM(L44:L45)</f>
        <v>0.96027397260273972</v>
      </c>
    </row>
    <row r="46" spans="1:14" x14ac:dyDescent="0.25">
      <c r="A46" s="29" t="s">
        <v>10</v>
      </c>
      <c r="B46" s="7" t="s">
        <v>152</v>
      </c>
      <c r="C46" s="7">
        <v>133</v>
      </c>
      <c r="D46" s="7">
        <v>168</v>
      </c>
      <c r="E46" s="10">
        <f>C46/(C46+C49)</f>
        <v>0.49812734082397003</v>
      </c>
      <c r="F46" s="10">
        <f>D46/(D46+D49)</f>
        <v>9.9173553719008267E-2</v>
      </c>
      <c r="G46" s="7">
        <v>62</v>
      </c>
      <c r="H46" s="7">
        <v>64</v>
      </c>
      <c r="I46" s="10">
        <f>G46/(G46+G49)</f>
        <v>0.51239669421487599</v>
      </c>
      <c r="J46" s="10">
        <f>H46/(H46+H49)</f>
        <v>7.6646706586826346E-2</v>
      </c>
      <c r="K46" s="7">
        <v>73</v>
      </c>
      <c r="L46" s="7">
        <v>138</v>
      </c>
      <c r="M46" s="10">
        <f>K46/(K46+K49)</f>
        <v>0.47402597402597402</v>
      </c>
      <c r="N46" s="10">
        <f>L46/(L46+L49)</f>
        <v>9.7183098591549291E-2</v>
      </c>
    </row>
    <row r="47" spans="1:14" x14ac:dyDescent="0.25">
      <c r="A47" s="29"/>
      <c r="B47" s="7" t="s">
        <v>153</v>
      </c>
      <c r="C47" s="7">
        <v>189</v>
      </c>
      <c r="D47" s="7">
        <v>48</v>
      </c>
      <c r="E47" s="10">
        <f>C47/(C47+C49)</f>
        <v>0.5851393188854489</v>
      </c>
      <c r="F47" s="10">
        <f>D47/(D47+D49)</f>
        <v>3.0495552731893267E-2</v>
      </c>
      <c r="G47" s="7">
        <v>88</v>
      </c>
      <c r="H47" s="7">
        <v>13</v>
      </c>
      <c r="I47" s="10">
        <f>G47/(G47+G49)</f>
        <v>0.59863945578231292</v>
      </c>
      <c r="J47" s="10">
        <f>H47/(H47+H49)</f>
        <v>1.6581632653061226E-2</v>
      </c>
      <c r="K47" s="7">
        <v>105</v>
      </c>
      <c r="L47" s="7">
        <v>39</v>
      </c>
      <c r="M47" s="10">
        <f>K47/(K47+K49)</f>
        <v>0.56451612903225812</v>
      </c>
      <c r="N47" s="10">
        <f>L47/(L47+L49)</f>
        <v>2.9523088569265707E-2</v>
      </c>
    </row>
    <row r="48" spans="1:14" x14ac:dyDescent="0.25">
      <c r="A48" s="29"/>
      <c r="B48" s="7" t="s">
        <v>154</v>
      </c>
      <c r="C48" s="7">
        <f>SUM(C46:C47)</f>
        <v>322</v>
      </c>
      <c r="D48" s="7">
        <f>SUM(D46:D47)</f>
        <v>216</v>
      </c>
      <c r="E48" s="10">
        <f>C48/(C48+C49)</f>
        <v>0.70614035087719296</v>
      </c>
      <c r="F48" s="10">
        <f>D48/(D48+D49)</f>
        <v>0.12399540757749714</v>
      </c>
      <c r="G48" s="7">
        <f>SUM(G46:G47)</f>
        <v>150</v>
      </c>
      <c r="H48" s="7">
        <f>SUM(H46:H47)</f>
        <v>77</v>
      </c>
      <c r="I48" s="10">
        <f>G48/(G48+G49)</f>
        <v>0.71770334928229662</v>
      </c>
      <c r="J48" s="10">
        <f>H48/(H48+H49)</f>
        <v>9.0801886792452824E-2</v>
      </c>
      <c r="K48" s="7">
        <f>SUM(K46:K47)</f>
        <v>178</v>
      </c>
      <c r="L48" s="7">
        <f>SUM(L46:L47)</f>
        <v>177</v>
      </c>
      <c r="M48" s="10">
        <f>K48/(K48+K49)</f>
        <v>0.68725868725868722</v>
      </c>
      <c r="N48" s="10">
        <f>L48/(L48+L49)</f>
        <v>0.12131596984235778</v>
      </c>
    </row>
    <row r="49" spans="1:14" x14ac:dyDescent="0.25">
      <c r="A49" s="29"/>
      <c r="B49" s="12" t="s">
        <v>28</v>
      </c>
      <c r="C49" s="12">
        <v>134</v>
      </c>
      <c r="D49" s="12">
        <v>1526</v>
      </c>
      <c r="E49" s="13">
        <f>C49/(C49+C48)</f>
        <v>0.29385964912280704</v>
      </c>
      <c r="F49" s="13">
        <f>D49/(D49+D48)</f>
        <v>0.87600459242250284</v>
      </c>
      <c r="G49" s="12">
        <v>59</v>
      </c>
      <c r="H49" s="12">
        <v>771</v>
      </c>
      <c r="I49" s="13">
        <f>G49/(G49+G48)</f>
        <v>0.28229665071770332</v>
      </c>
      <c r="J49" s="13">
        <f>H49/(H49+H48)</f>
        <v>0.90919811320754718</v>
      </c>
      <c r="K49" s="12">
        <v>81</v>
      </c>
      <c r="L49" s="12">
        <v>1282</v>
      </c>
      <c r="M49" s="13">
        <f>K49/(K49+K48)</f>
        <v>0.31274131274131273</v>
      </c>
      <c r="N49" s="13">
        <f>L49/(L49+L48)</f>
        <v>0.87868403015764218</v>
      </c>
    </row>
    <row r="50" spans="1:14" x14ac:dyDescent="0.25">
      <c r="A50" s="29" t="s">
        <v>39</v>
      </c>
      <c r="B50" s="7" t="s">
        <v>27</v>
      </c>
      <c r="C50" s="7">
        <f>C48</f>
        <v>322</v>
      </c>
      <c r="D50" s="7">
        <f>D48</f>
        <v>216</v>
      </c>
      <c r="E50" s="10">
        <f>C50/SUM(C50:C51)</f>
        <v>0.70614035087719296</v>
      </c>
      <c r="F50" s="10">
        <f>D50/SUM(D50:D51)</f>
        <v>0.12399540757749714</v>
      </c>
      <c r="G50" s="7">
        <f>G48</f>
        <v>150</v>
      </c>
      <c r="H50" s="7">
        <f>H48</f>
        <v>77</v>
      </c>
      <c r="I50" s="10">
        <f>G50/SUM(G50:G51)</f>
        <v>0.71770334928229662</v>
      </c>
      <c r="J50" s="10">
        <f>H50/SUM(H50:H51)</f>
        <v>9.0801886792452824E-2</v>
      </c>
      <c r="K50" s="7">
        <f>K48</f>
        <v>178</v>
      </c>
      <c r="L50" s="7">
        <f>L48</f>
        <v>177</v>
      </c>
      <c r="M50" s="10">
        <f>K50/SUM(K50:K51)</f>
        <v>0.68725868725868722</v>
      </c>
      <c r="N50" s="10">
        <f>L50/SUM(L50:L51)</f>
        <v>0.12131596984235778</v>
      </c>
    </row>
    <row r="51" spans="1:14" x14ac:dyDescent="0.25">
      <c r="A51" s="29"/>
      <c r="B51" s="12" t="s">
        <v>28</v>
      </c>
      <c r="C51" s="12">
        <f>C49</f>
        <v>134</v>
      </c>
      <c r="D51" s="12">
        <f>D49</f>
        <v>1526</v>
      </c>
      <c r="E51" s="13">
        <f>C51/SUM(C50:C51)</f>
        <v>0.29385964912280704</v>
      </c>
      <c r="F51" s="13">
        <f>D51/SUM(D50:D51)</f>
        <v>0.87600459242250284</v>
      </c>
      <c r="G51" s="12">
        <f>G49</f>
        <v>59</v>
      </c>
      <c r="H51" s="12">
        <f>H49</f>
        <v>771</v>
      </c>
      <c r="I51" s="13">
        <f>G51/SUM(G50:G51)</f>
        <v>0.28229665071770332</v>
      </c>
      <c r="J51" s="13">
        <f>H51/SUM(H50:H51)</f>
        <v>0.90919811320754718</v>
      </c>
      <c r="K51" s="12">
        <f>K49</f>
        <v>81</v>
      </c>
      <c r="L51" s="12">
        <f>L49</f>
        <v>1282</v>
      </c>
      <c r="M51" s="13">
        <f>K51/SUM(K50:K51)</f>
        <v>0.31274131274131273</v>
      </c>
      <c r="N51" s="13">
        <f>L51/SUM(L50:L51)</f>
        <v>0.87868403015764218</v>
      </c>
    </row>
    <row r="52" spans="1:14" x14ac:dyDescent="0.25">
      <c r="A52" s="29" t="s">
        <v>40</v>
      </c>
      <c r="B52" s="7" t="s">
        <v>27</v>
      </c>
      <c r="C52" s="7">
        <f>C47</f>
        <v>189</v>
      </c>
      <c r="D52" s="7">
        <f>D47</f>
        <v>48</v>
      </c>
      <c r="E52" s="10">
        <f>C52/SUM(C52:C53)</f>
        <v>0.41447368421052633</v>
      </c>
      <c r="F52" s="10">
        <f>D52/SUM(D52:D53)</f>
        <v>2.7554535017221583E-2</v>
      </c>
      <c r="G52" s="7">
        <f>G47</f>
        <v>88</v>
      </c>
      <c r="H52" s="7">
        <f>H47</f>
        <v>13</v>
      </c>
      <c r="I52" s="10">
        <f>G52/SUM(G52:G53)</f>
        <v>0.42105263157894735</v>
      </c>
      <c r="J52" s="10">
        <f>H52/SUM(H52:H53)</f>
        <v>1.5330188679245283E-2</v>
      </c>
      <c r="K52" s="7">
        <f>K47</f>
        <v>105</v>
      </c>
      <c r="L52" s="7">
        <f>L47</f>
        <v>39</v>
      </c>
      <c r="M52" s="10">
        <f>K52/SUM(K52:K53)</f>
        <v>0.40540540540540543</v>
      </c>
      <c r="N52" s="10">
        <f>L52/SUM(L52:L53)</f>
        <v>2.6730637422892393E-2</v>
      </c>
    </row>
    <row r="53" spans="1:14" x14ac:dyDescent="0.25">
      <c r="A53" s="29"/>
      <c r="B53" s="12" t="s">
        <v>28</v>
      </c>
      <c r="C53" s="12">
        <f>C49+C46</f>
        <v>267</v>
      </c>
      <c r="D53" s="12">
        <f>D49+D46</f>
        <v>1694</v>
      </c>
      <c r="E53" s="13">
        <f>C53/SUM(C52:C53)</f>
        <v>0.58552631578947367</v>
      </c>
      <c r="F53" s="13">
        <f>D53/SUM(D52:D53)</f>
        <v>0.9724454649827784</v>
      </c>
      <c r="G53" s="12">
        <f>G49+G46</f>
        <v>121</v>
      </c>
      <c r="H53" s="12">
        <f>H49+H46</f>
        <v>835</v>
      </c>
      <c r="I53" s="13">
        <f>G53/SUM(G52:G53)</f>
        <v>0.57894736842105265</v>
      </c>
      <c r="J53" s="13">
        <f>H53/SUM(H52:H53)</f>
        <v>0.98466981132075471</v>
      </c>
      <c r="K53" s="12">
        <f>K49+K46</f>
        <v>154</v>
      </c>
      <c r="L53" s="12">
        <f>L49+L46</f>
        <v>1420</v>
      </c>
      <c r="M53" s="13">
        <f>K53/SUM(K52:K53)</f>
        <v>0.59459459459459463</v>
      </c>
      <c r="N53" s="13">
        <f>L53/SUM(L52:L53)</f>
        <v>0.97326936257710761</v>
      </c>
    </row>
    <row r="54" spans="1:14" x14ac:dyDescent="0.25">
      <c r="A54" s="29" t="s">
        <v>11</v>
      </c>
      <c r="B54" s="7" t="s">
        <v>152</v>
      </c>
      <c r="C54" s="7">
        <v>165</v>
      </c>
      <c r="D54" s="7">
        <v>1017</v>
      </c>
      <c r="E54" s="10">
        <f>C54/(C54+C57)</f>
        <v>0.91666666666666663</v>
      </c>
      <c r="F54" s="10">
        <f>D54/(D54+D57)</f>
        <v>0.63801756587202008</v>
      </c>
      <c r="G54" s="7">
        <v>74</v>
      </c>
      <c r="H54" s="7">
        <v>250</v>
      </c>
      <c r="I54" s="10">
        <f>G54/(G54+G57)</f>
        <v>0.8314606741573034</v>
      </c>
      <c r="J54" s="10">
        <f>H54/(H54+H57)</f>
        <v>0.30229746070133012</v>
      </c>
      <c r="K54" s="7">
        <v>104</v>
      </c>
      <c r="L54" s="7">
        <v>795</v>
      </c>
      <c r="M54" s="10">
        <f>K54/(K54+K57)</f>
        <v>0.87394957983193278</v>
      </c>
      <c r="N54" s="10">
        <f>L54/(L54+L57)</f>
        <v>0.57944606413994171</v>
      </c>
    </row>
    <row r="55" spans="1:14" x14ac:dyDescent="0.25">
      <c r="A55" s="29"/>
      <c r="B55" s="7" t="s">
        <v>153</v>
      </c>
      <c r="C55" s="7">
        <v>277</v>
      </c>
      <c r="D55" s="7">
        <v>147</v>
      </c>
      <c r="E55" s="10">
        <f>C55/(C55+C57)</f>
        <v>0.94863013698630139</v>
      </c>
      <c r="F55" s="10">
        <f>D55/(D55+D57)</f>
        <v>0.20303867403314918</v>
      </c>
      <c r="G55" s="7">
        <v>134</v>
      </c>
      <c r="H55" s="7">
        <v>35</v>
      </c>
      <c r="I55" s="10">
        <f>G55/(G55+G57)</f>
        <v>0.89932885906040272</v>
      </c>
      <c r="J55" s="10">
        <f>H55/(H55+H57)</f>
        <v>5.7189542483660129E-2</v>
      </c>
      <c r="K55" s="7">
        <v>143</v>
      </c>
      <c r="L55" s="7">
        <v>112</v>
      </c>
      <c r="M55" s="10">
        <f>K55/(K55+K57)</f>
        <v>0.90506329113924056</v>
      </c>
      <c r="N55" s="10">
        <f>L55/(L55+L57)</f>
        <v>0.1625544267053701</v>
      </c>
    </row>
    <row r="56" spans="1:14" x14ac:dyDescent="0.25">
      <c r="A56" s="29"/>
      <c r="B56" s="7" t="s">
        <v>154</v>
      </c>
      <c r="C56" s="7">
        <f>SUM(C54:C55)</f>
        <v>442</v>
      </c>
      <c r="D56" s="7">
        <f>SUM(D54:D55)</f>
        <v>1164</v>
      </c>
      <c r="E56" s="10">
        <f>C56/(C56+C57)</f>
        <v>0.96717724288840268</v>
      </c>
      <c r="F56" s="10">
        <f>D56/(D56+D57)</f>
        <v>0.66858127512923604</v>
      </c>
      <c r="G56" s="7">
        <f>SUM(G54:G55)</f>
        <v>208</v>
      </c>
      <c r="H56" s="7">
        <f>SUM(H54:H55)</f>
        <v>285</v>
      </c>
      <c r="I56" s="10">
        <f>G56/(G56+G57)</f>
        <v>0.93273542600896864</v>
      </c>
      <c r="J56" s="10">
        <f>H56/(H56+H57)</f>
        <v>0.33062645011600927</v>
      </c>
      <c r="K56" s="7">
        <f>SUM(K54:K55)</f>
        <v>247</v>
      </c>
      <c r="L56" s="7">
        <f>SUM(L54:L55)</f>
        <v>907</v>
      </c>
      <c r="M56" s="10">
        <f>K56/(K56+K57)</f>
        <v>0.9427480916030534</v>
      </c>
      <c r="N56" s="10">
        <f>L56/(L56+L57)</f>
        <v>0.61118598382749323</v>
      </c>
    </row>
    <row r="57" spans="1:14" x14ac:dyDescent="0.25">
      <c r="A57" s="29"/>
      <c r="B57" s="12" t="s">
        <v>28</v>
      </c>
      <c r="C57" s="12">
        <v>15</v>
      </c>
      <c r="D57" s="12">
        <v>577</v>
      </c>
      <c r="E57" s="13">
        <f>C57/(C57+C56)</f>
        <v>3.2822757111597371E-2</v>
      </c>
      <c r="F57" s="13">
        <f>D57/(D57+D56)</f>
        <v>0.3314187248707639</v>
      </c>
      <c r="G57" s="12">
        <v>15</v>
      </c>
      <c r="H57" s="12">
        <v>577</v>
      </c>
      <c r="I57" s="13">
        <f>G57/(G57+G56)</f>
        <v>6.726457399103139E-2</v>
      </c>
      <c r="J57" s="13">
        <f>H57/(H57+H56)</f>
        <v>0.66937354988399067</v>
      </c>
      <c r="K57" s="12">
        <v>15</v>
      </c>
      <c r="L57" s="12">
        <v>577</v>
      </c>
      <c r="M57" s="13">
        <f>K57/(K57+K56)</f>
        <v>5.7251908396946563E-2</v>
      </c>
      <c r="N57" s="13">
        <f>L57/(L57+L56)</f>
        <v>0.38881401617250672</v>
      </c>
    </row>
    <row r="58" spans="1:14" x14ac:dyDescent="0.25">
      <c r="A58" s="29" t="s">
        <v>41</v>
      </c>
      <c r="B58" s="7" t="s">
        <v>27</v>
      </c>
      <c r="C58" s="7">
        <f>C56</f>
        <v>442</v>
      </c>
      <c r="D58" s="7">
        <f>D56</f>
        <v>1164</v>
      </c>
      <c r="E58" s="10">
        <f>C58/SUM(C58:C59)</f>
        <v>0.96717724288840268</v>
      </c>
      <c r="F58" s="10">
        <f>D58/SUM(D58:D59)</f>
        <v>0.66858127512923604</v>
      </c>
      <c r="G58" s="7">
        <f>G56</f>
        <v>208</v>
      </c>
      <c r="H58" s="7">
        <f>H56</f>
        <v>285</v>
      </c>
      <c r="I58" s="10">
        <f>G58/SUM(G58:G59)</f>
        <v>0.93273542600896864</v>
      </c>
      <c r="J58" s="10">
        <f>H58/SUM(H58:H59)</f>
        <v>0.33062645011600927</v>
      </c>
      <c r="K58" s="7">
        <f>K56</f>
        <v>247</v>
      </c>
      <c r="L58" s="7">
        <f>L56</f>
        <v>907</v>
      </c>
      <c r="M58" s="10">
        <f>K58/SUM(K58:K59)</f>
        <v>0.9427480916030534</v>
      </c>
      <c r="N58" s="10">
        <f>L58/SUM(L58:L59)</f>
        <v>0.61118598382749323</v>
      </c>
    </row>
    <row r="59" spans="1:14" x14ac:dyDescent="0.25">
      <c r="A59" s="29"/>
      <c r="B59" s="12" t="s">
        <v>28</v>
      </c>
      <c r="C59" s="12">
        <f>C57</f>
        <v>15</v>
      </c>
      <c r="D59" s="12">
        <f>D57</f>
        <v>577</v>
      </c>
      <c r="E59" s="13">
        <f>C59/SUM(C58:C59)</f>
        <v>3.2822757111597371E-2</v>
      </c>
      <c r="F59" s="13">
        <f>D59/SUM(D58:D59)</f>
        <v>0.3314187248707639</v>
      </c>
      <c r="G59" s="12">
        <f>G57</f>
        <v>15</v>
      </c>
      <c r="H59" s="12">
        <f>H57</f>
        <v>577</v>
      </c>
      <c r="I59" s="13">
        <f>G59/SUM(G58:G59)</f>
        <v>6.726457399103139E-2</v>
      </c>
      <c r="J59" s="13">
        <f>H59/SUM(H58:H59)</f>
        <v>0.66937354988399067</v>
      </c>
      <c r="K59" s="12">
        <f>K57</f>
        <v>15</v>
      </c>
      <c r="L59" s="12">
        <f>L57</f>
        <v>577</v>
      </c>
      <c r="M59" s="13">
        <f>K59/SUM(K58:K59)</f>
        <v>5.7251908396946563E-2</v>
      </c>
      <c r="N59" s="13">
        <f>L59/SUM(L58:L59)</f>
        <v>0.38881401617250672</v>
      </c>
    </row>
    <row r="60" spans="1:14" x14ac:dyDescent="0.25">
      <c r="A60" s="29" t="s">
        <v>42</v>
      </c>
      <c r="B60" s="7" t="s">
        <v>27</v>
      </c>
      <c r="C60" s="7">
        <f>C55</f>
        <v>277</v>
      </c>
      <c r="D60" s="7">
        <f>D55</f>
        <v>147</v>
      </c>
      <c r="E60" s="10">
        <f>C60/SUM(C60:C61)</f>
        <v>0.60612691466083146</v>
      </c>
      <c r="F60" s="10">
        <f>D60/SUM(D60:D61)</f>
        <v>8.4434233199310746E-2</v>
      </c>
      <c r="G60" s="7">
        <f>G55</f>
        <v>134</v>
      </c>
      <c r="H60" s="7">
        <f>H55</f>
        <v>35</v>
      </c>
      <c r="I60" s="10">
        <f>G60/SUM(G60:G61)</f>
        <v>0.60089686098654704</v>
      </c>
      <c r="J60" s="10">
        <f>H60/SUM(H60:H61)</f>
        <v>4.0603248259860787E-2</v>
      </c>
      <c r="K60" s="7">
        <f>K55</f>
        <v>143</v>
      </c>
      <c r="L60" s="7">
        <f>L55</f>
        <v>112</v>
      </c>
      <c r="M60" s="10">
        <f>K60/SUM(K60:K61)</f>
        <v>0.54580152671755722</v>
      </c>
      <c r="N60" s="10">
        <f>L60/SUM(L60:L61)</f>
        <v>7.5471698113207544E-2</v>
      </c>
    </row>
    <row r="61" spans="1:14" x14ac:dyDescent="0.25">
      <c r="A61" s="29"/>
      <c r="B61" s="12" t="s">
        <v>28</v>
      </c>
      <c r="C61" s="12">
        <f>C57+C54</f>
        <v>180</v>
      </c>
      <c r="D61" s="12">
        <f>D57+D54</f>
        <v>1594</v>
      </c>
      <c r="E61" s="13">
        <f>C61/SUM(C60:C61)</f>
        <v>0.39387308533916848</v>
      </c>
      <c r="F61" s="13">
        <f>D61/SUM(D60:D61)</f>
        <v>0.91556576680068924</v>
      </c>
      <c r="G61" s="12">
        <f>G57+G54</f>
        <v>89</v>
      </c>
      <c r="H61" s="12">
        <f>H57+H54</f>
        <v>827</v>
      </c>
      <c r="I61" s="13">
        <f>G61/SUM(G60:G61)</f>
        <v>0.3991031390134529</v>
      </c>
      <c r="J61" s="13">
        <f>H61/SUM(H60:H61)</f>
        <v>0.95939675174013916</v>
      </c>
      <c r="K61" s="12">
        <f>K57+K54</f>
        <v>119</v>
      </c>
      <c r="L61" s="12">
        <f>L57+L54</f>
        <v>1372</v>
      </c>
      <c r="M61" s="13">
        <f>K61/SUM(K60:K61)</f>
        <v>0.45419847328244273</v>
      </c>
      <c r="N61" s="13">
        <f>L61/SUM(L60:L61)</f>
        <v>0.92452830188679247</v>
      </c>
    </row>
    <row r="62" spans="1:14" x14ac:dyDescent="0.25">
      <c r="A62" s="29" t="s">
        <v>157</v>
      </c>
      <c r="B62" s="7" t="s">
        <v>152</v>
      </c>
      <c r="C62" s="7">
        <v>6</v>
      </c>
      <c r="D62" s="7">
        <v>199</v>
      </c>
      <c r="E62" s="10">
        <f>C62/(C62+C66)</f>
        <v>1</v>
      </c>
      <c r="F62" s="10">
        <f>D62/(D62+D66)</f>
        <v>0.47044917257683216</v>
      </c>
      <c r="G62" s="7">
        <v>5</v>
      </c>
      <c r="H62" s="7">
        <v>108</v>
      </c>
      <c r="I62" s="10">
        <f>G62/(G62+G66)</f>
        <v>1</v>
      </c>
      <c r="J62" s="10">
        <f>H62/(H62+H66)</f>
        <v>0.3253012048192771</v>
      </c>
      <c r="K62" s="7">
        <v>3</v>
      </c>
      <c r="L62" s="7">
        <v>177</v>
      </c>
      <c r="M62" s="10">
        <f>K62/(K62+K66)</f>
        <v>1</v>
      </c>
      <c r="N62" s="10">
        <f>L62/(L62+L66)</f>
        <v>0.44139650872817954</v>
      </c>
    </row>
    <row r="63" spans="1:14" x14ac:dyDescent="0.25">
      <c r="A63" s="29"/>
      <c r="B63" s="7" t="s">
        <v>158</v>
      </c>
      <c r="C63" s="7">
        <v>11</v>
      </c>
      <c r="D63" s="7">
        <v>42</v>
      </c>
      <c r="E63" s="10">
        <f>C63/(C63+C66)</f>
        <v>1</v>
      </c>
      <c r="F63" s="10">
        <f>D63/(D63+D66)</f>
        <v>0.15789473684210525</v>
      </c>
      <c r="G63" s="7">
        <v>4</v>
      </c>
      <c r="H63" s="7">
        <v>7</v>
      </c>
      <c r="I63" s="10">
        <f>G63/(G63+G66)</f>
        <v>1</v>
      </c>
      <c r="J63" s="10">
        <f>H63/(H63+H66)</f>
        <v>3.0303030303030304E-2</v>
      </c>
      <c r="K63" s="7">
        <v>7</v>
      </c>
      <c r="L63" s="7">
        <v>35</v>
      </c>
      <c r="M63" s="10">
        <f>K63/(K63+K66)</f>
        <v>1</v>
      </c>
      <c r="N63" s="10">
        <f>L63/(L63+L66)</f>
        <v>0.13513513513513514</v>
      </c>
    </row>
    <row r="64" spans="1:14" x14ac:dyDescent="0.25">
      <c r="A64" s="29"/>
      <c r="B64" s="7" t="s">
        <v>159</v>
      </c>
      <c r="C64" s="7">
        <v>4</v>
      </c>
      <c r="D64" s="7">
        <v>3</v>
      </c>
      <c r="E64" s="10">
        <f>C64/(C64+C66)</f>
        <v>1</v>
      </c>
      <c r="F64" s="10">
        <f>D64/(D64+D66)</f>
        <v>1.3215859030837005E-2</v>
      </c>
      <c r="G64" s="7">
        <v>1</v>
      </c>
      <c r="H64" s="7">
        <v>0</v>
      </c>
      <c r="I64" s="10">
        <f>G64/(G64+G66)</f>
        <v>1</v>
      </c>
      <c r="J64" s="10">
        <f>H64/(H64+H66)</f>
        <v>0</v>
      </c>
      <c r="K64" s="7">
        <v>3</v>
      </c>
      <c r="L64" s="7">
        <v>3</v>
      </c>
      <c r="M64" s="10">
        <f>K64/(K64+K66)</f>
        <v>1</v>
      </c>
      <c r="N64" s="10">
        <f>L64/(L64+L66)</f>
        <v>1.3215859030837005E-2</v>
      </c>
    </row>
    <row r="65" spans="1:14" x14ac:dyDescent="0.25">
      <c r="A65" s="29"/>
      <c r="B65" s="7" t="s">
        <v>154</v>
      </c>
      <c r="C65" s="7">
        <f>SUM(C62:C64)</f>
        <v>21</v>
      </c>
      <c r="D65" s="7">
        <f>SUM(D62:D64)</f>
        <v>244</v>
      </c>
      <c r="E65" s="10">
        <f>C65/(C65+C66)</f>
        <v>1</v>
      </c>
      <c r="F65" s="10">
        <f>D65/(D65+D66)</f>
        <v>0.5213675213675214</v>
      </c>
      <c r="G65" s="7">
        <f>SUM(G62:G64)</f>
        <v>10</v>
      </c>
      <c r="H65" s="7">
        <f>SUM(H62:H64)</f>
        <v>115</v>
      </c>
      <c r="I65" s="10">
        <f>G65/(G65+G66)</f>
        <v>1</v>
      </c>
      <c r="J65" s="10">
        <f>H65/(H65+H66)</f>
        <v>0.33923303834808261</v>
      </c>
      <c r="K65" s="7">
        <f>SUM(K62:K64)</f>
        <v>13</v>
      </c>
      <c r="L65" s="7">
        <f>SUM(L62:L64)</f>
        <v>215</v>
      </c>
      <c r="M65" s="10">
        <f>K65/(K65+K66)</f>
        <v>1</v>
      </c>
      <c r="N65" s="10">
        <f>L65/(L65+L66)</f>
        <v>0.48974943052391801</v>
      </c>
    </row>
    <row r="66" spans="1:14" x14ac:dyDescent="0.25">
      <c r="A66" s="29"/>
      <c r="B66" s="12" t="s">
        <v>28</v>
      </c>
      <c r="C66" s="12">
        <v>0</v>
      </c>
      <c r="D66" s="12">
        <v>224</v>
      </c>
      <c r="E66" s="13">
        <f>C66/(C66+C65)</f>
        <v>0</v>
      </c>
      <c r="F66" s="13">
        <f>D66/(D66+D65)</f>
        <v>0.47863247863247865</v>
      </c>
      <c r="G66" s="12">
        <v>0</v>
      </c>
      <c r="H66" s="12">
        <v>224</v>
      </c>
      <c r="I66" s="13">
        <f>G66/(G66+G65)</f>
        <v>0</v>
      </c>
      <c r="J66" s="13">
        <f>H66/(H66+H65)</f>
        <v>0.66076696165191739</v>
      </c>
      <c r="K66" s="12">
        <v>0</v>
      </c>
      <c r="L66" s="12">
        <v>224</v>
      </c>
      <c r="M66" s="13">
        <f>K66/(K66+K65)</f>
        <v>0</v>
      </c>
      <c r="N66" s="13">
        <f>L66/(L66+L65)</f>
        <v>0.51025056947608205</v>
      </c>
    </row>
    <row r="67" spans="1:14" x14ac:dyDescent="0.25">
      <c r="A67" s="29" t="s">
        <v>43</v>
      </c>
      <c r="B67" s="7" t="s">
        <v>27</v>
      </c>
      <c r="C67" s="7">
        <f>C65</f>
        <v>21</v>
      </c>
      <c r="D67" s="7">
        <f>D65</f>
        <v>244</v>
      </c>
      <c r="E67" s="10">
        <f>C67/SUM(C67:C68)</f>
        <v>1</v>
      </c>
      <c r="F67" s="10">
        <f>D67/SUM(D67:D68)</f>
        <v>0.5213675213675214</v>
      </c>
      <c r="G67" s="7">
        <f>G65</f>
        <v>10</v>
      </c>
      <c r="H67" s="7">
        <f>H65</f>
        <v>115</v>
      </c>
      <c r="I67" s="10">
        <f>G67/SUM(G67:G68)</f>
        <v>1</v>
      </c>
      <c r="J67" s="10">
        <f>H67/SUM(H67:H68)</f>
        <v>0.33923303834808261</v>
      </c>
      <c r="K67" s="7">
        <f>K65</f>
        <v>13</v>
      </c>
      <c r="L67" s="7">
        <f>L65</f>
        <v>215</v>
      </c>
      <c r="M67" s="10">
        <f>K67/SUM(K67:K68)</f>
        <v>1</v>
      </c>
      <c r="N67" s="10">
        <f>L67/SUM(L67:L68)</f>
        <v>0.48974943052391801</v>
      </c>
    </row>
    <row r="68" spans="1:14" x14ac:dyDescent="0.25">
      <c r="A68" s="29"/>
      <c r="B68" s="12" t="s">
        <v>28</v>
      </c>
      <c r="C68" s="12">
        <f>C66</f>
        <v>0</v>
      </c>
      <c r="D68" s="12">
        <f>D66</f>
        <v>224</v>
      </c>
      <c r="E68" s="13">
        <f>C68/SUM(C67:C68)</f>
        <v>0</v>
      </c>
      <c r="F68" s="13">
        <f>D68/SUM(D67:D68)</f>
        <v>0.47863247863247865</v>
      </c>
      <c r="G68" s="12">
        <f>G66</f>
        <v>0</v>
      </c>
      <c r="H68" s="12">
        <f>H66</f>
        <v>224</v>
      </c>
      <c r="I68" s="13">
        <f>G68/SUM(G67:G68)</f>
        <v>0</v>
      </c>
      <c r="J68" s="13">
        <f>H68/SUM(H67:H68)</f>
        <v>0.66076696165191739</v>
      </c>
      <c r="K68" s="12">
        <f>K66</f>
        <v>0</v>
      </c>
      <c r="L68" s="12">
        <f>L66</f>
        <v>224</v>
      </c>
      <c r="M68" s="13">
        <f>K68/SUM(K67:K68)</f>
        <v>0</v>
      </c>
      <c r="N68" s="13">
        <f>L68/SUM(L67:L68)</f>
        <v>0.51025056947608205</v>
      </c>
    </row>
    <row r="69" spans="1:14" x14ac:dyDescent="0.25">
      <c r="A69" s="29" t="s">
        <v>44</v>
      </c>
      <c r="B69" s="7" t="s">
        <v>27</v>
      </c>
      <c r="C69" s="7">
        <f>C64</f>
        <v>4</v>
      </c>
      <c r="D69" s="7">
        <f>D64</f>
        <v>3</v>
      </c>
      <c r="E69" s="10">
        <f>C69/SUM(C69:C70)</f>
        <v>0.19047619047619047</v>
      </c>
      <c r="F69" s="10">
        <f>D69/SUM(D69:D70)</f>
        <v>6.41025641025641E-3</v>
      </c>
      <c r="G69" s="7">
        <f>G64</f>
        <v>1</v>
      </c>
      <c r="H69" s="7">
        <f>H64</f>
        <v>0</v>
      </c>
      <c r="I69" s="10">
        <f>G69/SUM(G69:G70)</f>
        <v>0.1</v>
      </c>
      <c r="J69" s="10">
        <f>H69/SUM(H69:H70)</f>
        <v>0</v>
      </c>
      <c r="K69" s="7">
        <f>K64</f>
        <v>3</v>
      </c>
      <c r="L69" s="7">
        <f>L64</f>
        <v>3</v>
      </c>
      <c r="M69" s="10">
        <f>K69/SUM(K69:K70)</f>
        <v>0.23076923076923078</v>
      </c>
      <c r="N69" s="10">
        <f>L69/SUM(L69:L70)</f>
        <v>6.8337129840546698E-3</v>
      </c>
    </row>
    <row r="70" spans="1:14" x14ac:dyDescent="0.25">
      <c r="A70" s="29"/>
      <c r="B70" s="12" t="s">
        <v>28</v>
      </c>
      <c r="C70" s="12">
        <f>C66+C63+C62</f>
        <v>17</v>
      </c>
      <c r="D70" s="12">
        <f>D66+D63+D62</f>
        <v>465</v>
      </c>
      <c r="E70" s="13">
        <f>C70/SUM(C69:C70)</f>
        <v>0.80952380952380953</v>
      </c>
      <c r="F70" s="13">
        <f>D70/SUM(D69:D70)</f>
        <v>0.99358974358974361</v>
      </c>
      <c r="G70" s="12">
        <f>G66+G63+G62</f>
        <v>9</v>
      </c>
      <c r="H70" s="12">
        <f>H66+H63+H62</f>
        <v>339</v>
      </c>
      <c r="I70" s="13">
        <f>G70/SUM(G69:G70)</f>
        <v>0.9</v>
      </c>
      <c r="J70" s="13">
        <f>H70/SUM(H69:H70)</f>
        <v>1</v>
      </c>
      <c r="K70" s="12">
        <f>K66+K63+K62</f>
        <v>10</v>
      </c>
      <c r="L70" s="12">
        <f>L66+L63+L62</f>
        <v>436</v>
      </c>
      <c r="M70" s="13">
        <f>K70/SUM(K69:K70)</f>
        <v>0.76923076923076927</v>
      </c>
      <c r="N70" s="13">
        <f>L70/SUM(L69:L70)</f>
        <v>0.99316628701594534</v>
      </c>
    </row>
    <row r="71" spans="1:14" x14ac:dyDescent="0.25">
      <c r="A71" s="29" t="s">
        <v>12</v>
      </c>
      <c r="B71" s="7" t="s">
        <v>152</v>
      </c>
      <c r="C71" s="7">
        <v>10</v>
      </c>
      <c r="D71" s="7">
        <v>129</v>
      </c>
      <c r="E71" s="10">
        <f>C71/(C71+C75)</f>
        <v>0.83333333333333337</v>
      </c>
      <c r="F71" s="10">
        <f>D71/(D71+D75)</f>
        <v>0.27861771058315332</v>
      </c>
      <c r="G71" s="7">
        <v>5</v>
      </c>
      <c r="H71" s="7">
        <v>94</v>
      </c>
      <c r="I71" s="10">
        <f>G71/(G71+G75)</f>
        <v>0.83333333333333337</v>
      </c>
      <c r="J71" s="10">
        <f>H71/(H71+H75)</f>
        <v>0.27810650887573962</v>
      </c>
      <c r="K71" s="7">
        <v>6</v>
      </c>
      <c r="L71" s="7">
        <v>122</v>
      </c>
      <c r="M71" s="10">
        <f>K71/(K71+K75)</f>
        <v>0.8571428571428571</v>
      </c>
      <c r="N71" s="10">
        <f>L71/(L71+L75)</f>
        <v>0.28045977011494255</v>
      </c>
    </row>
    <row r="72" spans="1:14" x14ac:dyDescent="0.25">
      <c r="A72" s="29"/>
      <c r="B72" s="7" t="s">
        <v>158</v>
      </c>
      <c r="C72" s="7">
        <v>7</v>
      </c>
      <c r="D72" s="7">
        <v>3</v>
      </c>
      <c r="E72" s="10">
        <f>C72/(C72+C75)</f>
        <v>0.77777777777777779</v>
      </c>
      <c r="F72" s="10">
        <f>D72/(D72+D75)</f>
        <v>8.9020771513353119E-3</v>
      </c>
      <c r="G72" s="7">
        <v>3</v>
      </c>
      <c r="H72" s="7">
        <v>1</v>
      </c>
      <c r="I72" s="10">
        <f>G72/(G72+G75)</f>
        <v>0.75</v>
      </c>
      <c r="J72" s="10">
        <f>H72/(H72+H75)</f>
        <v>4.0816326530612249E-3</v>
      </c>
      <c r="K72" s="7">
        <v>5</v>
      </c>
      <c r="L72" s="7">
        <v>2</v>
      </c>
      <c r="M72" s="10">
        <f>K72/(K72+K75)</f>
        <v>0.83333333333333337</v>
      </c>
      <c r="N72" s="10">
        <f>L72/(L72+L75)</f>
        <v>6.3492063492063492E-3</v>
      </c>
    </row>
    <row r="73" spans="1:14" x14ac:dyDescent="0.25">
      <c r="A73" s="29"/>
      <c r="B73" s="7" t="s">
        <v>159</v>
      </c>
      <c r="C73" s="7">
        <v>2</v>
      </c>
      <c r="D73" s="7">
        <v>2</v>
      </c>
      <c r="E73" s="10">
        <f>C73/(C73+C75)</f>
        <v>0.5</v>
      </c>
      <c r="F73" s="10">
        <f>D73/(D73+D75)</f>
        <v>5.9523809523809521E-3</v>
      </c>
      <c r="G73" s="7">
        <v>1</v>
      </c>
      <c r="H73" s="7">
        <v>0</v>
      </c>
      <c r="I73" s="10">
        <f>G73/(G73+G75)</f>
        <v>0.5</v>
      </c>
      <c r="J73" s="10">
        <f>H73/(H73+H75)</f>
        <v>0</v>
      </c>
      <c r="K73" s="7">
        <v>1</v>
      </c>
      <c r="L73" s="7">
        <v>2</v>
      </c>
      <c r="M73" s="10">
        <f>K73/(K73+K75)</f>
        <v>0.5</v>
      </c>
      <c r="N73" s="10">
        <f>L73/(L73+L75)</f>
        <v>6.3492063492063492E-3</v>
      </c>
    </row>
    <row r="74" spans="1:14" x14ac:dyDescent="0.25">
      <c r="A74" s="29"/>
      <c r="B74" s="7" t="s">
        <v>154</v>
      </c>
      <c r="C74" s="7">
        <f>SUM(C71:C73)</f>
        <v>19</v>
      </c>
      <c r="D74" s="7">
        <f>SUM(D71:D73)</f>
        <v>134</v>
      </c>
      <c r="E74" s="10">
        <f>C74/(C74+C75)</f>
        <v>0.90476190476190477</v>
      </c>
      <c r="F74" s="10">
        <f>D74/(D74+D75)</f>
        <v>0.28632478632478631</v>
      </c>
      <c r="G74" s="7">
        <f>SUM(G71:G73)</f>
        <v>9</v>
      </c>
      <c r="H74" s="7">
        <f>SUM(H71:H73)</f>
        <v>95</v>
      </c>
      <c r="I74" s="10">
        <f>G74/(G74+G75)</f>
        <v>0.9</v>
      </c>
      <c r="J74" s="10">
        <f>H74/(H74+H75)</f>
        <v>0.28023598820058998</v>
      </c>
      <c r="K74" s="7">
        <f>SUM(K71:K73)</f>
        <v>12</v>
      </c>
      <c r="L74" s="7">
        <f>SUM(L71:L73)</f>
        <v>126</v>
      </c>
      <c r="M74" s="10">
        <f>K74/(K74+K75)</f>
        <v>0.92307692307692313</v>
      </c>
      <c r="N74" s="10">
        <f>L74/(L74+L75)</f>
        <v>0.28701594533029612</v>
      </c>
    </row>
    <row r="75" spans="1:14" x14ac:dyDescent="0.25">
      <c r="A75" s="29"/>
      <c r="B75" s="12" t="s">
        <v>28</v>
      </c>
      <c r="C75" s="12">
        <v>2</v>
      </c>
      <c r="D75" s="12">
        <v>334</v>
      </c>
      <c r="E75" s="13">
        <f>C75/(C75+C74)</f>
        <v>9.5238095238095233E-2</v>
      </c>
      <c r="F75" s="13">
        <f>D75/(D75+D74)</f>
        <v>0.71367521367521369</v>
      </c>
      <c r="G75" s="12">
        <v>1</v>
      </c>
      <c r="H75" s="12">
        <v>244</v>
      </c>
      <c r="I75" s="13">
        <f>G75/(G75+G74)</f>
        <v>0.1</v>
      </c>
      <c r="J75" s="13">
        <f>H75/(H75+H74)</f>
        <v>0.71976401179941008</v>
      </c>
      <c r="K75" s="12">
        <v>1</v>
      </c>
      <c r="L75" s="12">
        <v>313</v>
      </c>
      <c r="M75" s="13">
        <f>K75/(K75+K74)</f>
        <v>7.6923076923076927E-2</v>
      </c>
      <c r="N75" s="13">
        <f>L75/(L75+L74)</f>
        <v>0.71298405466970383</v>
      </c>
    </row>
    <row r="76" spans="1:14" x14ac:dyDescent="0.25">
      <c r="A76" s="29" t="s">
        <v>45</v>
      </c>
      <c r="B76" s="7" t="s">
        <v>27</v>
      </c>
      <c r="C76" s="7">
        <f>C74</f>
        <v>19</v>
      </c>
      <c r="D76" s="7">
        <f>D74</f>
        <v>134</v>
      </c>
      <c r="E76" s="10">
        <f>C76/SUM(C76:C77)</f>
        <v>0.90476190476190477</v>
      </c>
      <c r="F76" s="10">
        <f>D76/SUM(D76:D77)</f>
        <v>0.28632478632478631</v>
      </c>
      <c r="G76" s="7">
        <f>G74</f>
        <v>9</v>
      </c>
      <c r="H76" s="7">
        <f>H74</f>
        <v>95</v>
      </c>
      <c r="I76" s="10">
        <f>G76/SUM(G76:G77)</f>
        <v>0.9</v>
      </c>
      <c r="J76" s="10">
        <f>H76/SUM(H76:H77)</f>
        <v>0.28023598820058998</v>
      </c>
      <c r="K76" s="7">
        <f>K74</f>
        <v>12</v>
      </c>
      <c r="L76" s="7">
        <f>L74</f>
        <v>126</v>
      </c>
      <c r="M76" s="10">
        <f>K76/SUM(K76:K77)</f>
        <v>0.92307692307692313</v>
      </c>
      <c r="N76" s="10">
        <f>L76/SUM(L76:L77)</f>
        <v>0.28701594533029612</v>
      </c>
    </row>
    <row r="77" spans="1:14" x14ac:dyDescent="0.25">
      <c r="A77" s="29"/>
      <c r="B77" s="12" t="s">
        <v>28</v>
      </c>
      <c r="C77" s="12">
        <f>C75</f>
        <v>2</v>
      </c>
      <c r="D77" s="12">
        <f>D75</f>
        <v>334</v>
      </c>
      <c r="E77" s="13">
        <f>C77/SUM(C76:C77)</f>
        <v>9.5238095238095233E-2</v>
      </c>
      <c r="F77" s="13">
        <f>D77/SUM(D76:D77)</f>
        <v>0.71367521367521369</v>
      </c>
      <c r="G77" s="12">
        <f>G75</f>
        <v>1</v>
      </c>
      <c r="H77" s="12">
        <f>H75</f>
        <v>244</v>
      </c>
      <c r="I77" s="13">
        <f>G77/SUM(G76:G77)</f>
        <v>0.1</v>
      </c>
      <c r="J77" s="13">
        <f>H77/SUM(H76:H77)</f>
        <v>0.71976401179941008</v>
      </c>
      <c r="K77" s="12">
        <f>K75</f>
        <v>1</v>
      </c>
      <c r="L77" s="12">
        <f>L75</f>
        <v>313</v>
      </c>
      <c r="M77" s="13">
        <f>K77/SUM(K76:K77)</f>
        <v>7.6923076923076927E-2</v>
      </c>
      <c r="N77" s="13">
        <f>L77/SUM(L76:L77)</f>
        <v>0.71298405466970383</v>
      </c>
    </row>
    <row r="78" spans="1:14" x14ac:dyDescent="0.25">
      <c r="A78" s="29" t="s">
        <v>46</v>
      </c>
      <c r="B78" s="7" t="s">
        <v>27</v>
      </c>
      <c r="C78" s="7">
        <f>C73</f>
        <v>2</v>
      </c>
      <c r="D78" s="7">
        <f>D73</f>
        <v>2</v>
      </c>
      <c r="E78" s="10">
        <f>C78/SUM(C78:C79)</f>
        <v>9.5238095238095233E-2</v>
      </c>
      <c r="F78" s="10">
        <f>D78/SUM(D78:D79)</f>
        <v>4.2735042735042739E-3</v>
      </c>
      <c r="G78" s="7">
        <f>G73</f>
        <v>1</v>
      </c>
      <c r="H78" s="7">
        <f>H73</f>
        <v>0</v>
      </c>
      <c r="I78" s="10">
        <f>G78/SUM(G78:G79)</f>
        <v>0.1</v>
      </c>
      <c r="J78" s="10">
        <f>H78/SUM(H78:H79)</f>
        <v>0</v>
      </c>
      <c r="K78" s="7">
        <f>K73</f>
        <v>1</v>
      </c>
      <c r="L78" s="7">
        <f>L73</f>
        <v>2</v>
      </c>
      <c r="M78" s="10">
        <f>K78/SUM(K78:K79)</f>
        <v>7.6923076923076927E-2</v>
      </c>
      <c r="N78" s="10">
        <f>L78/SUM(L78:L79)</f>
        <v>4.5558086560364463E-3</v>
      </c>
    </row>
    <row r="79" spans="1:14" x14ac:dyDescent="0.25">
      <c r="A79" s="29"/>
      <c r="B79" s="12" t="s">
        <v>28</v>
      </c>
      <c r="C79" s="12">
        <f>C75+C72+C71</f>
        <v>19</v>
      </c>
      <c r="D79" s="12">
        <f>D75+D72+D71</f>
        <v>466</v>
      </c>
      <c r="E79" s="13">
        <f>C79/SUM(C78:C79)</f>
        <v>0.90476190476190477</v>
      </c>
      <c r="F79" s="13">
        <f>D79/SUM(D78:D79)</f>
        <v>0.99572649572649574</v>
      </c>
      <c r="G79" s="12">
        <f>G75+G72+G71</f>
        <v>9</v>
      </c>
      <c r="H79" s="12">
        <f>H75+H72+H71</f>
        <v>339</v>
      </c>
      <c r="I79" s="13">
        <f>G79/SUM(G78:G79)</f>
        <v>0.9</v>
      </c>
      <c r="J79" s="13">
        <f>H79/SUM(H78:H79)</f>
        <v>1</v>
      </c>
      <c r="K79" s="12">
        <f>K75+K72+K71</f>
        <v>12</v>
      </c>
      <c r="L79" s="12">
        <f>L75+L72+L71</f>
        <v>437</v>
      </c>
      <c r="M79" s="13">
        <f>K79/SUM(K78:K79)</f>
        <v>0.92307692307692313</v>
      </c>
      <c r="N79" s="13">
        <f>L79/SUM(L78:L79)</f>
        <v>0.99544419134396356</v>
      </c>
    </row>
    <row r="80" spans="1:14" x14ac:dyDescent="0.25">
      <c r="A80" s="29" t="s">
        <v>13</v>
      </c>
      <c r="B80" s="7" t="s">
        <v>152</v>
      </c>
      <c r="C80" s="7">
        <v>3</v>
      </c>
      <c r="D80" s="7">
        <v>199</v>
      </c>
      <c r="E80" s="10">
        <f>C80/(C80+C84)</f>
        <v>1</v>
      </c>
      <c r="F80" s="10">
        <f>D80/(D80+D84)</f>
        <v>0.47156398104265401</v>
      </c>
      <c r="G80" s="7">
        <v>2</v>
      </c>
      <c r="H80" s="7">
        <v>108</v>
      </c>
      <c r="I80" s="10">
        <f>G80/(G80+G84)</f>
        <v>1</v>
      </c>
      <c r="J80" s="10">
        <f>H80/(H80+H84)</f>
        <v>0.32628398791540786</v>
      </c>
      <c r="K80" s="7">
        <v>2</v>
      </c>
      <c r="L80" s="7">
        <v>178</v>
      </c>
      <c r="M80" s="10">
        <f>K80/(K80+K84)</f>
        <v>1</v>
      </c>
      <c r="N80" s="10">
        <f>L80/(L80+L84)</f>
        <v>0.44389027431421446</v>
      </c>
    </row>
    <row r="81" spans="1:14" x14ac:dyDescent="0.25">
      <c r="A81" s="29"/>
      <c r="B81" s="7" t="s">
        <v>158</v>
      </c>
      <c r="C81" s="7">
        <v>13</v>
      </c>
      <c r="D81" s="7">
        <v>42</v>
      </c>
      <c r="E81" s="10">
        <f>C81/(C81+C84)</f>
        <v>1</v>
      </c>
      <c r="F81" s="10">
        <f>D81/(D81+D84)</f>
        <v>0.15849056603773584</v>
      </c>
      <c r="G81" s="7">
        <v>6</v>
      </c>
      <c r="H81" s="7">
        <v>7</v>
      </c>
      <c r="I81" s="10">
        <f>G81/(G81+G84)</f>
        <v>1</v>
      </c>
      <c r="J81" s="10">
        <f>H81/(H81+H84)</f>
        <v>3.0434782608695653E-2</v>
      </c>
      <c r="K81" s="7">
        <v>8</v>
      </c>
      <c r="L81" s="7">
        <v>35</v>
      </c>
      <c r="M81" s="10">
        <f>K81/(K81+K84)</f>
        <v>1</v>
      </c>
      <c r="N81" s="10">
        <f>L81/(L81+L84)</f>
        <v>0.13565891472868216</v>
      </c>
    </row>
    <row r="82" spans="1:14" x14ac:dyDescent="0.25">
      <c r="A82" s="29"/>
      <c r="B82" s="7" t="s">
        <v>159</v>
      </c>
      <c r="C82" s="7">
        <v>5</v>
      </c>
      <c r="D82" s="7">
        <v>4</v>
      </c>
      <c r="E82" s="10">
        <f>C82/(C82+C84)</f>
        <v>1</v>
      </c>
      <c r="F82" s="10">
        <f>D82/(D82+D84)</f>
        <v>1.7621145374449341E-2</v>
      </c>
      <c r="G82" s="7">
        <v>2</v>
      </c>
      <c r="H82" s="7">
        <v>1</v>
      </c>
      <c r="I82" s="10">
        <f>G82/(G82+G84)</f>
        <v>1</v>
      </c>
      <c r="J82" s="10">
        <f>H82/(H82+H84)</f>
        <v>4.464285714285714E-3</v>
      </c>
      <c r="K82" s="7">
        <v>3</v>
      </c>
      <c r="L82" s="7">
        <v>3</v>
      </c>
      <c r="M82" s="10">
        <f>K82/(K82+K84)</f>
        <v>1</v>
      </c>
      <c r="N82" s="10">
        <f>L82/(L82+L84)</f>
        <v>1.3274336283185841E-2</v>
      </c>
    </row>
    <row r="83" spans="1:14" x14ac:dyDescent="0.25">
      <c r="A83" s="29"/>
      <c r="B83" s="7" t="s">
        <v>154</v>
      </c>
      <c r="C83" s="7">
        <f>SUM(C80:C82)</f>
        <v>21</v>
      </c>
      <c r="D83" s="7">
        <f>SUM(D80:D82)</f>
        <v>245</v>
      </c>
      <c r="E83" s="10">
        <f>C83/(C83+C84)</f>
        <v>1</v>
      </c>
      <c r="F83" s="10">
        <f>D83/(D83+D84)</f>
        <v>0.52350427350427353</v>
      </c>
      <c r="G83" s="7">
        <f>SUM(G80:G82)</f>
        <v>10</v>
      </c>
      <c r="H83" s="7">
        <f>SUM(H80:H82)</f>
        <v>116</v>
      </c>
      <c r="I83" s="10">
        <f>G83/(G83+G84)</f>
        <v>1</v>
      </c>
      <c r="J83" s="10">
        <f>H83/(H83+H84)</f>
        <v>0.34218289085545722</v>
      </c>
      <c r="K83" s="7">
        <f>SUM(K80:K82)</f>
        <v>13</v>
      </c>
      <c r="L83" s="7">
        <f>SUM(L80:L82)</f>
        <v>216</v>
      </c>
      <c r="M83" s="10">
        <f>K83/(K83+K84)</f>
        <v>1</v>
      </c>
      <c r="N83" s="10">
        <f>L83/(L83+L84)</f>
        <v>0.49202733485193623</v>
      </c>
    </row>
    <row r="84" spans="1:14" x14ac:dyDescent="0.25">
      <c r="A84" s="29"/>
      <c r="B84" s="12" t="s">
        <v>28</v>
      </c>
      <c r="C84" s="12">
        <v>0</v>
      </c>
      <c r="D84" s="12">
        <v>223</v>
      </c>
      <c r="E84" s="13">
        <f>C84/(C84+C83)</f>
        <v>0</v>
      </c>
      <c r="F84" s="13">
        <f>D84/(D84+D83)</f>
        <v>0.47649572649572647</v>
      </c>
      <c r="G84" s="12">
        <v>0</v>
      </c>
      <c r="H84" s="12">
        <v>223</v>
      </c>
      <c r="I84" s="13">
        <f>G84/(G84+G83)</f>
        <v>0</v>
      </c>
      <c r="J84" s="13">
        <f>H84/(H84+H83)</f>
        <v>0.65781710914454272</v>
      </c>
      <c r="K84" s="12">
        <v>0</v>
      </c>
      <c r="L84" s="12">
        <v>223</v>
      </c>
      <c r="M84" s="13">
        <f>K84/(K84+K83)</f>
        <v>0</v>
      </c>
      <c r="N84" s="13">
        <f>L84/(L84+L83)</f>
        <v>0.50797266514806383</v>
      </c>
    </row>
    <row r="85" spans="1:14" x14ac:dyDescent="0.25">
      <c r="A85" s="29" t="s">
        <v>47</v>
      </c>
      <c r="B85" s="7" t="s">
        <v>27</v>
      </c>
      <c r="C85" s="7">
        <f>C83</f>
        <v>21</v>
      </c>
      <c r="D85" s="7">
        <f>D83</f>
        <v>245</v>
      </c>
      <c r="E85" s="10">
        <f>C85/SUM(C85:C86)</f>
        <v>1</v>
      </c>
      <c r="F85" s="10">
        <f>D85/SUM(D85:D86)</f>
        <v>0.52350427350427353</v>
      </c>
      <c r="G85" s="7">
        <f>G83</f>
        <v>10</v>
      </c>
      <c r="H85" s="7">
        <f>H83</f>
        <v>116</v>
      </c>
      <c r="I85" s="10">
        <f>G85/SUM(G85:G86)</f>
        <v>1</v>
      </c>
      <c r="J85" s="10">
        <f>H85/SUM(H85:H86)</f>
        <v>0.34218289085545722</v>
      </c>
      <c r="K85" s="7">
        <f>K83</f>
        <v>13</v>
      </c>
      <c r="L85" s="7">
        <f>L83</f>
        <v>216</v>
      </c>
      <c r="M85" s="10">
        <f>K85/SUM(K85:K86)</f>
        <v>1</v>
      </c>
      <c r="N85" s="10">
        <f>L85/SUM(L85:L86)</f>
        <v>0.49202733485193623</v>
      </c>
    </row>
    <row r="86" spans="1:14" x14ac:dyDescent="0.25">
      <c r="A86" s="29"/>
      <c r="B86" s="12" t="s">
        <v>28</v>
      </c>
      <c r="C86" s="12">
        <f>C84</f>
        <v>0</v>
      </c>
      <c r="D86" s="12">
        <f>D84</f>
        <v>223</v>
      </c>
      <c r="E86" s="13">
        <f>C86/SUM(C85:C86)</f>
        <v>0</v>
      </c>
      <c r="F86" s="13">
        <f>D86/SUM(D85:D86)</f>
        <v>0.47649572649572647</v>
      </c>
      <c r="G86" s="12">
        <f>G84</f>
        <v>0</v>
      </c>
      <c r="H86" s="12">
        <f>H84</f>
        <v>223</v>
      </c>
      <c r="I86" s="13">
        <f>G86/SUM(G85:G86)</f>
        <v>0</v>
      </c>
      <c r="J86" s="13">
        <f>H86/SUM(H85:H86)</f>
        <v>0.65781710914454272</v>
      </c>
      <c r="K86" s="12">
        <f>K84</f>
        <v>0</v>
      </c>
      <c r="L86" s="12">
        <f>L84</f>
        <v>223</v>
      </c>
      <c r="M86" s="13">
        <f>K86/SUM(K85:K86)</f>
        <v>0</v>
      </c>
      <c r="N86" s="13">
        <f>L86/SUM(L85:L86)</f>
        <v>0.50797266514806383</v>
      </c>
    </row>
    <row r="87" spans="1:14" x14ac:dyDescent="0.25">
      <c r="A87" s="29" t="s">
        <v>48</v>
      </c>
      <c r="B87" s="7" t="s">
        <v>27</v>
      </c>
      <c r="C87" s="7">
        <f>C82</f>
        <v>5</v>
      </c>
      <c r="D87" s="7">
        <f>D82</f>
        <v>4</v>
      </c>
      <c r="E87" s="10">
        <f>C87/SUM(C87:C88)</f>
        <v>0.23809523809523808</v>
      </c>
      <c r="F87" s="10">
        <f>D87/SUM(D87:D88)</f>
        <v>8.5470085470085479E-3</v>
      </c>
      <c r="G87" s="7">
        <f>G82</f>
        <v>2</v>
      </c>
      <c r="H87" s="7">
        <f>H82</f>
        <v>1</v>
      </c>
      <c r="I87" s="10">
        <f>G87/SUM(G87:G88)</f>
        <v>0.2</v>
      </c>
      <c r="J87" s="10">
        <f>H87/SUM(H87:H88)</f>
        <v>2.9498525073746312E-3</v>
      </c>
      <c r="K87" s="7">
        <f>K82</f>
        <v>3</v>
      </c>
      <c r="L87" s="7">
        <f>L82</f>
        <v>3</v>
      </c>
      <c r="M87" s="10">
        <f>K87/SUM(K87:K88)</f>
        <v>0.23076923076923078</v>
      </c>
      <c r="N87" s="10">
        <f>L87/SUM(L87:L88)</f>
        <v>6.8337129840546698E-3</v>
      </c>
    </row>
    <row r="88" spans="1:14" x14ac:dyDescent="0.25">
      <c r="A88" s="29"/>
      <c r="B88" s="12" t="s">
        <v>28</v>
      </c>
      <c r="C88" s="12">
        <f>C84+C81+C80</f>
        <v>16</v>
      </c>
      <c r="D88" s="12">
        <f>D84+D81+D80</f>
        <v>464</v>
      </c>
      <c r="E88" s="13">
        <f>C88/SUM(C87:C88)</f>
        <v>0.76190476190476186</v>
      </c>
      <c r="F88" s="13">
        <f>D88/SUM(D87:D88)</f>
        <v>0.99145299145299148</v>
      </c>
      <c r="G88" s="12">
        <f>G84+G81+G80</f>
        <v>8</v>
      </c>
      <c r="H88" s="12">
        <f>H84+H81+H80</f>
        <v>338</v>
      </c>
      <c r="I88" s="13">
        <f>G88/SUM(G87:G88)</f>
        <v>0.8</v>
      </c>
      <c r="J88" s="13">
        <f>H88/SUM(H87:H88)</f>
        <v>0.99705014749262533</v>
      </c>
      <c r="K88" s="12">
        <f>K84+K81+K80</f>
        <v>10</v>
      </c>
      <c r="L88" s="12">
        <f>L84+L81+L80</f>
        <v>436</v>
      </c>
      <c r="M88" s="13">
        <f>K88/SUM(K87:K88)</f>
        <v>0.76923076923076927</v>
      </c>
      <c r="N88" s="13">
        <f>L88/SUM(L87:L88)</f>
        <v>0.99316628701594534</v>
      </c>
    </row>
    <row r="89" spans="1:14" x14ac:dyDescent="0.25">
      <c r="A89" s="29" t="s">
        <v>14</v>
      </c>
      <c r="B89" s="7" t="s">
        <v>152</v>
      </c>
      <c r="C89" s="7">
        <v>127</v>
      </c>
      <c r="D89" s="7">
        <v>981</v>
      </c>
      <c r="E89" s="10">
        <f>C89/(C89+C93)</f>
        <v>0.92700729927007297</v>
      </c>
      <c r="F89" s="10">
        <f>D89/(D89+D93)</f>
        <v>0.63908794788273615</v>
      </c>
      <c r="G89" s="7">
        <v>56</v>
      </c>
      <c r="H89" s="7">
        <v>253</v>
      </c>
      <c r="I89" s="10">
        <f>G89/(G89+G93)</f>
        <v>0.84848484848484851</v>
      </c>
      <c r="J89" s="10">
        <f>H89/(H89+H93)</f>
        <v>0.31350681536555142</v>
      </c>
      <c r="K89" s="7">
        <v>78</v>
      </c>
      <c r="L89" s="7">
        <v>764</v>
      </c>
      <c r="M89" s="10">
        <f>K89/(K89+K93)</f>
        <v>0.88636363636363635</v>
      </c>
      <c r="N89" s="10">
        <f>L89/(L89+L93)</f>
        <v>0.5796661608497724</v>
      </c>
    </row>
    <row r="90" spans="1:14" x14ac:dyDescent="0.25">
      <c r="A90" s="29"/>
      <c r="B90" s="7" t="s">
        <v>158</v>
      </c>
      <c r="C90" s="7">
        <v>131</v>
      </c>
      <c r="D90" s="7">
        <v>135</v>
      </c>
      <c r="E90" s="10">
        <f>C90/(C90+C93)</f>
        <v>0.92907801418439717</v>
      </c>
      <c r="F90" s="10">
        <f>D90/(D90+D93)</f>
        <v>0.19593613933236576</v>
      </c>
      <c r="G90" s="7">
        <v>65</v>
      </c>
      <c r="H90" s="7">
        <v>33</v>
      </c>
      <c r="I90" s="10">
        <f>G90/(G90+G93)</f>
        <v>0.8666666666666667</v>
      </c>
      <c r="J90" s="10">
        <f>H90/(H90+H93)</f>
        <v>5.6218057921635436E-2</v>
      </c>
      <c r="K90" s="7">
        <v>76</v>
      </c>
      <c r="L90" s="7">
        <v>107</v>
      </c>
      <c r="M90" s="10">
        <f>K90/(K90+K93)</f>
        <v>0.88372093023255816</v>
      </c>
      <c r="N90" s="10">
        <f>L90/(L90+L93)</f>
        <v>0.16187594553706505</v>
      </c>
    </row>
    <row r="91" spans="1:14" x14ac:dyDescent="0.25">
      <c r="A91" s="29"/>
      <c r="B91" s="7" t="s">
        <v>159</v>
      </c>
      <c r="C91" s="7">
        <v>173</v>
      </c>
      <c r="D91" s="7">
        <v>42</v>
      </c>
      <c r="E91" s="10">
        <f>C91/(C91+C93)</f>
        <v>0.94535519125683065</v>
      </c>
      <c r="F91" s="10">
        <f>D91/(D91+D93)</f>
        <v>7.0469798657718116E-2</v>
      </c>
      <c r="G91" s="7">
        <v>78</v>
      </c>
      <c r="H91" s="7">
        <v>8</v>
      </c>
      <c r="I91" s="10">
        <f>G91/(G91+G93)</f>
        <v>0.88636363636363635</v>
      </c>
      <c r="J91" s="10">
        <f>H91/(H91+H93)</f>
        <v>1.4234875444839857E-2</v>
      </c>
      <c r="K91" s="7">
        <v>95</v>
      </c>
      <c r="L91" s="7">
        <v>34</v>
      </c>
      <c r="M91" s="10">
        <f>K91/(K91+K93)</f>
        <v>0.90476190476190477</v>
      </c>
      <c r="N91" s="10">
        <f>L91/(L91+L93)</f>
        <v>5.7823129251700682E-2</v>
      </c>
    </row>
    <row r="92" spans="1:14" x14ac:dyDescent="0.25">
      <c r="A92" s="29"/>
      <c r="B92" s="7" t="s">
        <v>154</v>
      </c>
      <c r="C92" s="7">
        <f>SUM(C89:C91)</f>
        <v>431</v>
      </c>
      <c r="D92" s="7">
        <f>SUM(D89:D91)</f>
        <v>1158</v>
      </c>
      <c r="E92" s="10">
        <f>C92/(C92+C93)</f>
        <v>0.9773242630385488</v>
      </c>
      <c r="F92" s="10">
        <f>D92/(D92+D93)</f>
        <v>0.67640186915887845</v>
      </c>
      <c r="G92" s="7">
        <f>SUM(G89:G91)</f>
        <v>199</v>
      </c>
      <c r="H92" s="7">
        <f>SUM(H89:H91)</f>
        <v>294</v>
      </c>
      <c r="I92" s="10">
        <f>G92/(G92+G93)</f>
        <v>0.95215311004784686</v>
      </c>
      <c r="J92" s="10">
        <f>H92/(H92+H93)</f>
        <v>0.34669811320754718</v>
      </c>
      <c r="K92" s="7">
        <f>SUM(K89:K91)</f>
        <v>249</v>
      </c>
      <c r="L92" s="7">
        <f>SUM(L89:L91)</f>
        <v>905</v>
      </c>
      <c r="M92" s="10">
        <f>K92/(K92+K93)</f>
        <v>0.96138996138996136</v>
      </c>
      <c r="N92" s="10">
        <f>L92/(L92+L93)</f>
        <v>0.62028786840301575</v>
      </c>
    </row>
    <row r="93" spans="1:14" x14ac:dyDescent="0.25">
      <c r="A93" s="29"/>
      <c r="B93" s="12" t="s">
        <v>28</v>
      </c>
      <c r="C93" s="12">
        <v>10</v>
      </c>
      <c r="D93" s="12">
        <v>554</v>
      </c>
      <c r="E93" s="13">
        <f>C93/(C93+C92)</f>
        <v>2.2675736961451247E-2</v>
      </c>
      <c r="F93" s="13">
        <f>D93/(D93+D92)</f>
        <v>0.32359813084112149</v>
      </c>
      <c r="G93" s="12">
        <v>10</v>
      </c>
      <c r="H93" s="12">
        <v>554</v>
      </c>
      <c r="I93" s="13">
        <f>G93/(G93+G92)</f>
        <v>4.784688995215311E-2</v>
      </c>
      <c r="J93" s="13">
        <f>H93/(H93+H92)</f>
        <v>0.65330188679245282</v>
      </c>
      <c r="K93" s="12">
        <v>10</v>
      </c>
      <c r="L93" s="12">
        <v>554</v>
      </c>
      <c r="M93" s="13">
        <f>K93/(K93+K92)</f>
        <v>3.8610038610038609E-2</v>
      </c>
      <c r="N93" s="13">
        <f>L93/(L93+L92)</f>
        <v>0.37971213159698425</v>
      </c>
    </row>
    <row r="94" spans="1:14" x14ac:dyDescent="0.25">
      <c r="A94" s="29" t="s">
        <v>49</v>
      </c>
      <c r="B94" s="7" t="s">
        <v>27</v>
      </c>
      <c r="C94" s="7">
        <f>C92</f>
        <v>431</v>
      </c>
      <c r="D94" s="7">
        <f>D92</f>
        <v>1158</v>
      </c>
      <c r="E94" s="10">
        <f>C94/SUM(C94:C95)</f>
        <v>0.9773242630385488</v>
      </c>
      <c r="F94" s="10">
        <f>D94/SUM(D94:D95)</f>
        <v>0.67640186915887845</v>
      </c>
      <c r="G94" s="7">
        <f>G92</f>
        <v>199</v>
      </c>
      <c r="H94" s="7">
        <f>H92</f>
        <v>294</v>
      </c>
      <c r="I94" s="10">
        <f>G94/SUM(G94:G95)</f>
        <v>0.95215311004784686</v>
      </c>
      <c r="J94" s="10">
        <f>H94/SUM(H94:H95)</f>
        <v>0.34669811320754718</v>
      </c>
      <c r="K94" s="7">
        <f>K92</f>
        <v>249</v>
      </c>
      <c r="L94" s="7">
        <f>L92</f>
        <v>905</v>
      </c>
      <c r="M94" s="10">
        <f>K94/SUM(K94:K95)</f>
        <v>0.96138996138996136</v>
      </c>
      <c r="N94" s="10">
        <f>L94/SUM(L94:L95)</f>
        <v>0.62028786840301575</v>
      </c>
    </row>
    <row r="95" spans="1:14" x14ac:dyDescent="0.25">
      <c r="A95" s="29"/>
      <c r="B95" s="12" t="s">
        <v>28</v>
      </c>
      <c r="C95" s="12">
        <f>C93</f>
        <v>10</v>
      </c>
      <c r="D95" s="12">
        <f>D93</f>
        <v>554</v>
      </c>
      <c r="E95" s="13">
        <f>C95/SUM(C94:C95)</f>
        <v>2.2675736961451247E-2</v>
      </c>
      <c r="F95" s="13">
        <f>D95/SUM(D94:D95)</f>
        <v>0.32359813084112149</v>
      </c>
      <c r="G95" s="12">
        <f>G93</f>
        <v>10</v>
      </c>
      <c r="H95" s="12">
        <f>H93</f>
        <v>554</v>
      </c>
      <c r="I95" s="13">
        <f>G95/SUM(G94:G95)</f>
        <v>4.784688995215311E-2</v>
      </c>
      <c r="J95" s="13">
        <f>H95/SUM(H94:H95)</f>
        <v>0.65330188679245282</v>
      </c>
      <c r="K95" s="12">
        <f>K93</f>
        <v>10</v>
      </c>
      <c r="L95" s="12">
        <f>L93</f>
        <v>554</v>
      </c>
      <c r="M95" s="13">
        <f>K95/SUM(K94:K95)</f>
        <v>3.8610038610038609E-2</v>
      </c>
      <c r="N95" s="13">
        <f>L95/SUM(L94:L95)</f>
        <v>0.37971213159698425</v>
      </c>
    </row>
    <row r="96" spans="1:14" x14ac:dyDescent="0.25">
      <c r="A96" s="29" t="s">
        <v>50</v>
      </c>
      <c r="B96" s="7" t="s">
        <v>27</v>
      </c>
      <c r="C96" s="7">
        <f>C91</f>
        <v>173</v>
      </c>
      <c r="D96" s="7">
        <f>D91</f>
        <v>42</v>
      </c>
      <c r="E96" s="10">
        <f>C96/SUM(C96:C97)</f>
        <v>0.39229024943310659</v>
      </c>
      <c r="F96" s="10">
        <f>D96/SUM(D96:D97)</f>
        <v>2.4532710280373831E-2</v>
      </c>
      <c r="G96" s="7">
        <f>G91</f>
        <v>78</v>
      </c>
      <c r="H96" s="7">
        <f>H91</f>
        <v>8</v>
      </c>
      <c r="I96" s="10">
        <f>G96/SUM(G96:G97)</f>
        <v>0.37320574162679426</v>
      </c>
      <c r="J96" s="10">
        <f>H96/SUM(H96:H97)</f>
        <v>9.433962264150943E-3</v>
      </c>
      <c r="K96" s="7">
        <f>K91</f>
        <v>95</v>
      </c>
      <c r="L96" s="7">
        <f>L91</f>
        <v>34</v>
      </c>
      <c r="M96" s="10">
        <f>K96/SUM(K96:K97)</f>
        <v>0.36679536679536678</v>
      </c>
      <c r="N96" s="10">
        <f>L96/SUM(L96:L97)</f>
        <v>2.3303632625085675E-2</v>
      </c>
    </row>
    <row r="97" spans="1:14" x14ac:dyDescent="0.25">
      <c r="A97" s="29"/>
      <c r="B97" s="12" t="s">
        <v>28</v>
      </c>
      <c r="C97" s="12">
        <f>C93+C90+C89</f>
        <v>268</v>
      </c>
      <c r="D97" s="12">
        <f>D93+D90+D89</f>
        <v>1670</v>
      </c>
      <c r="E97" s="13">
        <f>C97/SUM(C96:C97)</f>
        <v>0.60770975056689347</v>
      </c>
      <c r="F97" s="13">
        <f>D97/SUM(D96:D97)</f>
        <v>0.97546728971962615</v>
      </c>
      <c r="G97" s="12">
        <f>G93+G90+G89</f>
        <v>131</v>
      </c>
      <c r="H97" s="12">
        <f>H93+H90+H89</f>
        <v>840</v>
      </c>
      <c r="I97" s="13">
        <f>G97/SUM(G96:G97)</f>
        <v>0.62679425837320579</v>
      </c>
      <c r="J97" s="13">
        <f>H97/SUM(H96:H97)</f>
        <v>0.99056603773584906</v>
      </c>
      <c r="K97" s="12">
        <f>K93+K90+K89</f>
        <v>164</v>
      </c>
      <c r="L97" s="12">
        <f>L93+L90+L89</f>
        <v>1425</v>
      </c>
      <c r="M97" s="13">
        <f>K97/SUM(K96:K97)</f>
        <v>0.63320463320463316</v>
      </c>
      <c r="N97" s="13">
        <f>L97/SUM(L96:L97)</f>
        <v>0.97669636737491428</v>
      </c>
    </row>
    <row r="98" spans="1:14" x14ac:dyDescent="0.25">
      <c r="A98" s="29" t="s">
        <v>15</v>
      </c>
      <c r="B98" s="7" t="s">
        <v>152</v>
      </c>
      <c r="C98" s="7">
        <v>3</v>
      </c>
      <c r="D98" s="7">
        <v>198</v>
      </c>
      <c r="E98" s="10">
        <f>C98/(C98+C103)</f>
        <v>1</v>
      </c>
      <c r="F98" s="10">
        <f>D98/(D98+D103)</f>
        <v>0.47030878859857483</v>
      </c>
      <c r="G98" s="7">
        <v>2</v>
      </c>
      <c r="H98" s="7">
        <v>108</v>
      </c>
      <c r="I98" s="10">
        <f>G98/(G98+G103)</f>
        <v>1</v>
      </c>
      <c r="J98" s="10">
        <f>H98/(H98+H103)</f>
        <v>0.32628398791540786</v>
      </c>
      <c r="K98" s="7">
        <v>2</v>
      </c>
      <c r="L98" s="7">
        <v>177</v>
      </c>
      <c r="M98" s="10">
        <f>K98/(K98+K103)</f>
        <v>1</v>
      </c>
      <c r="N98" s="10">
        <f>L98/(L98+L103)</f>
        <v>0.4425</v>
      </c>
    </row>
    <row r="99" spans="1:14" x14ac:dyDescent="0.25">
      <c r="A99" s="29"/>
      <c r="B99" s="7" t="s">
        <v>158</v>
      </c>
      <c r="C99" s="7">
        <v>10</v>
      </c>
      <c r="D99" s="7">
        <v>42</v>
      </c>
      <c r="E99" s="10">
        <f>C99/(C99+C103)</f>
        <v>1</v>
      </c>
      <c r="F99" s="10">
        <f>D99/(D99+D103)</f>
        <v>0.15849056603773584</v>
      </c>
      <c r="G99" s="7">
        <v>5</v>
      </c>
      <c r="H99" s="7">
        <v>7</v>
      </c>
      <c r="I99" s="10">
        <f>G99/(G99+G103)</f>
        <v>1</v>
      </c>
      <c r="J99" s="10">
        <f>H99/(H99+H103)</f>
        <v>3.0434782608695653E-2</v>
      </c>
      <c r="K99" s="7">
        <v>6</v>
      </c>
      <c r="L99" s="7">
        <v>35</v>
      </c>
      <c r="M99" s="10">
        <f>K99/(K99+K103)</f>
        <v>1</v>
      </c>
      <c r="N99" s="10">
        <f>L99/(L99+L103)</f>
        <v>0.13565891472868216</v>
      </c>
    </row>
    <row r="100" spans="1:14" x14ac:dyDescent="0.25">
      <c r="A100" s="29"/>
      <c r="B100" s="7" t="s">
        <v>160</v>
      </c>
      <c r="C100" s="7">
        <v>6</v>
      </c>
      <c r="D100" s="7">
        <v>3</v>
      </c>
      <c r="E100" s="10">
        <f>C100/(C100+C103)</f>
        <v>1</v>
      </c>
      <c r="F100" s="10">
        <f>D100/(D100+D103)</f>
        <v>1.3274336283185841E-2</v>
      </c>
      <c r="G100" s="7">
        <v>2</v>
      </c>
      <c r="H100" s="7">
        <v>1</v>
      </c>
      <c r="I100" s="10">
        <f>G100/(G100+G103)</f>
        <v>1</v>
      </c>
      <c r="J100" s="10">
        <f>H100/(H100+H103)</f>
        <v>4.464285714285714E-3</v>
      </c>
      <c r="K100" s="7">
        <v>4</v>
      </c>
      <c r="L100" s="7">
        <v>2</v>
      </c>
      <c r="M100" s="10">
        <f>K100/(K100+K103)</f>
        <v>1</v>
      </c>
      <c r="N100" s="10">
        <f>L100/(L100+L103)</f>
        <v>8.8888888888888889E-3</v>
      </c>
    </row>
    <row r="101" spans="1:14" x14ac:dyDescent="0.25">
      <c r="A101" s="29"/>
      <c r="B101" s="7" t="s">
        <v>161</v>
      </c>
      <c r="C101" s="7">
        <v>2</v>
      </c>
      <c r="D101" s="7">
        <v>2</v>
      </c>
      <c r="E101" s="10">
        <f>C101/(C101+C103)</f>
        <v>1</v>
      </c>
      <c r="F101" s="10">
        <f>D101/(D101+D103)</f>
        <v>8.8888888888888889E-3</v>
      </c>
      <c r="G101" s="7">
        <v>1</v>
      </c>
      <c r="H101" s="7">
        <v>0</v>
      </c>
      <c r="I101" s="10">
        <f>G101/(G101+G103)</f>
        <v>1</v>
      </c>
      <c r="J101" s="10">
        <f>H101/(H101+H103)</f>
        <v>0</v>
      </c>
      <c r="K101" s="7">
        <v>1</v>
      </c>
      <c r="L101" s="7">
        <v>2</v>
      </c>
      <c r="M101" s="10">
        <f>K101/(K101+K103)</f>
        <v>1</v>
      </c>
      <c r="N101" s="10">
        <f>L101/(L101+L103)</f>
        <v>8.8888888888888889E-3</v>
      </c>
    </row>
    <row r="102" spans="1:14" x14ac:dyDescent="0.25">
      <c r="A102" s="29"/>
      <c r="B102" s="7" t="s">
        <v>154</v>
      </c>
      <c r="C102" s="7">
        <f>SUM(C98:C101)</f>
        <v>21</v>
      </c>
      <c r="D102" s="7">
        <f>SUM(D98:D101)</f>
        <v>245</v>
      </c>
      <c r="E102" s="10">
        <f>C102/(C102+C103)</f>
        <v>1</v>
      </c>
      <c r="F102" s="10">
        <f>D102/(D102+D103)</f>
        <v>0.52350427350427353</v>
      </c>
      <c r="G102" s="7">
        <f>SUM(G98:G101)</f>
        <v>10</v>
      </c>
      <c r="H102" s="7">
        <f>SUM(H98:H101)</f>
        <v>116</v>
      </c>
      <c r="I102" s="10">
        <f>G102/(G102+G103)</f>
        <v>1</v>
      </c>
      <c r="J102" s="10">
        <f>H102/(H102+H103)</f>
        <v>0.34218289085545722</v>
      </c>
      <c r="K102" s="7">
        <f>SUM(K98:K101)</f>
        <v>13</v>
      </c>
      <c r="L102" s="7">
        <f>SUM(L98:L101)</f>
        <v>216</v>
      </c>
      <c r="M102" s="10">
        <f>K102/(K102+K103)</f>
        <v>1</v>
      </c>
      <c r="N102" s="10">
        <f>L102/(L102+L103)</f>
        <v>0.49202733485193623</v>
      </c>
    </row>
    <row r="103" spans="1:14" x14ac:dyDescent="0.25">
      <c r="A103" s="29"/>
      <c r="B103" s="12" t="s">
        <v>28</v>
      </c>
      <c r="C103" s="12">
        <v>0</v>
      </c>
      <c r="D103" s="12">
        <v>223</v>
      </c>
      <c r="E103" s="13">
        <f>C103/(C103+C102)</f>
        <v>0</v>
      </c>
      <c r="F103" s="13">
        <f>D103/(D103+D102)</f>
        <v>0.47649572649572647</v>
      </c>
      <c r="G103" s="12">
        <v>0</v>
      </c>
      <c r="H103" s="12">
        <v>223</v>
      </c>
      <c r="I103" s="13">
        <f>G103/(G103+G102)</f>
        <v>0</v>
      </c>
      <c r="J103" s="13">
        <f>H103/(H103+H102)</f>
        <v>0.65781710914454272</v>
      </c>
      <c r="K103" s="12">
        <v>0</v>
      </c>
      <c r="L103" s="12">
        <v>223</v>
      </c>
      <c r="M103" s="13">
        <f>K103/(K103+K102)</f>
        <v>0</v>
      </c>
      <c r="N103" s="13">
        <f>L103/(L103+L102)</f>
        <v>0.50797266514806383</v>
      </c>
    </row>
    <row r="104" spans="1:14" x14ac:dyDescent="0.25">
      <c r="A104" s="29" t="s">
        <v>51</v>
      </c>
      <c r="B104" s="7" t="s">
        <v>27</v>
      </c>
      <c r="C104" s="7">
        <f>C102</f>
        <v>21</v>
      </c>
      <c r="D104" s="7">
        <f>D102</f>
        <v>245</v>
      </c>
      <c r="E104" s="10">
        <f>C104/SUM(C104:C105)</f>
        <v>1</v>
      </c>
      <c r="F104" s="10">
        <f>D104/SUM(D104:D105)</f>
        <v>0.52350427350427353</v>
      </c>
      <c r="G104" s="7">
        <f>G102</f>
        <v>10</v>
      </c>
      <c r="H104" s="7">
        <f>H102</f>
        <v>116</v>
      </c>
      <c r="I104" s="10">
        <f>G104/SUM(G104:G105)</f>
        <v>1</v>
      </c>
      <c r="J104" s="10">
        <f>H104/SUM(H104:H105)</f>
        <v>0.34218289085545722</v>
      </c>
      <c r="K104" s="7">
        <f>K102</f>
        <v>13</v>
      </c>
      <c r="L104" s="7">
        <f>L102</f>
        <v>216</v>
      </c>
      <c r="M104" s="10">
        <f>K104/SUM(K104:K105)</f>
        <v>1</v>
      </c>
      <c r="N104" s="10">
        <f>L104/SUM(L104:L105)</f>
        <v>0.49202733485193623</v>
      </c>
    </row>
    <row r="105" spans="1:14" x14ac:dyDescent="0.25">
      <c r="A105" s="29"/>
      <c r="B105" s="12" t="s">
        <v>28</v>
      </c>
      <c r="C105" s="12">
        <f>C103</f>
        <v>0</v>
      </c>
      <c r="D105" s="12">
        <f>D103</f>
        <v>223</v>
      </c>
      <c r="E105" s="13">
        <f>C105/SUM(C104:C105)</f>
        <v>0</v>
      </c>
      <c r="F105" s="13">
        <f>D105/SUM(D104:D105)</f>
        <v>0.47649572649572647</v>
      </c>
      <c r="G105" s="12">
        <f>G103</f>
        <v>0</v>
      </c>
      <c r="H105" s="12">
        <f>H103</f>
        <v>223</v>
      </c>
      <c r="I105" s="13">
        <f>G105/SUM(G104:G105)</f>
        <v>0</v>
      </c>
      <c r="J105" s="13">
        <f>H105/SUM(H104:H105)</f>
        <v>0.65781710914454272</v>
      </c>
      <c r="K105" s="12">
        <f>K103</f>
        <v>0</v>
      </c>
      <c r="L105" s="12">
        <f>L103</f>
        <v>223</v>
      </c>
      <c r="M105" s="13">
        <f>K105/SUM(K104:K105)</f>
        <v>0</v>
      </c>
      <c r="N105" s="13">
        <f>L105/SUM(L104:L105)</f>
        <v>0.50797266514806383</v>
      </c>
    </row>
    <row r="106" spans="1:14" x14ac:dyDescent="0.25">
      <c r="A106" s="29" t="s">
        <v>52</v>
      </c>
      <c r="B106" s="7" t="s">
        <v>27</v>
      </c>
      <c r="C106" s="7">
        <f>C101</f>
        <v>2</v>
      </c>
      <c r="D106" s="7">
        <f>D101</f>
        <v>2</v>
      </c>
      <c r="E106" s="10">
        <f>C106/SUM(C106:C107)</f>
        <v>9.5238095238095233E-2</v>
      </c>
      <c r="F106" s="10">
        <f>D106/SUM(D106:D107)</f>
        <v>4.2735042735042739E-3</v>
      </c>
      <c r="G106" s="7">
        <f>G101</f>
        <v>1</v>
      </c>
      <c r="H106" s="7">
        <f>H101</f>
        <v>0</v>
      </c>
      <c r="I106" s="10">
        <f>G106/SUM(G106:G107)</f>
        <v>0.1</v>
      </c>
      <c r="J106" s="10">
        <f>H106/SUM(H106:H107)</f>
        <v>0</v>
      </c>
      <c r="K106" s="7">
        <f>K101</f>
        <v>1</v>
      </c>
      <c r="L106" s="7">
        <f>L101</f>
        <v>2</v>
      </c>
      <c r="M106" s="10">
        <f>K106/SUM(K106:K107)</f>
        <v>7.6923076923076927E-2</v>
      </c>
      <c r="N106" s="10">
        <f>L106/SUM(L106:L107)</f>
        <v>4.5558086560364463E-3</v>
      </c>
    </row>
    <row r="107" spans="1:14" ht="15.75" thickBot="1" x14ac:dyDescent="0.3">
      <c r="A107" s="30"/>
      <c r="B107" s="14" t="s">
        <v>28</v>
      </c>
      <c r="C107" s="14">
        <f>C103+C100+C99+C98</f>
        <v>19</v>
      </c>
      <c r="D107" s="14">
        <f>D103+D100+D99+D98</f>
        <v>466</v>
      </c>
      <c r="E107" s="15">
        <f>C107/SUM(C106:C107)</f>
        <v>0.90476190476190477</v>
      </c>
      <c r="F107" s="15">
        <f>D107/SUM(D106:D107)</f>
        <v>0.99572649572649574</v>
      </c>
      <c r="G107" s="14">
        <f>G103+G100+G99+G98</f>
        <v>9</v>
      </c>
      <c r="H107" s="14">
        <f>H103+H100+H99+H98</f>
        <v>339</v>
      </c>
      <c r="I107" s="15">
        <f>G107/SUM(G106:G107)</f>
        <v>0.9</v>
      </c>
      <c r="J107" s="15">
        <f>H107/SUM(H106:H107)</f>
        <v>1</v>
      </c>
      <c r="K107" s="14">
        <f>K103+K100+K99+K98</f>
        <v>12</v>
      </c>
      <c r="L107" s="14">
        <f>L103+L100+L99+L98</f>
        <v>437</v>
      </c>
      <c r="M107" s="15">
        <f>K107/SUM(K106:K107)</f>
        <v>0.92307692307692313</v>
      </c>
      <c r="N107" s="15">
        <f>L107/SUM(L106:L107)</f>
        <v>0.99544419134396356</v>
      </c>
    </row>
  </sheetData>
  <mergeCells count="41">
    <mergeCell ref="A18:A19"/>
    <mergeCell ref="C3:N3"/>
    <mergeCell ref="C4:F4"/>
    <mergeCell ref="G4:J4"/>
    <mergeCell ref="K4:N4"/>
    <mergeCell ref="A6:A7"/>
    <mergeCell ref="A8:A9"/>
    <mergeCell ref="A10:A11"/>
    <mergeCell ref="A12:A13"/>
    <mergeCell ref="A14:A17"/>
    <mergeCell ref="A50:A51"/>
    <mergeCell ref="A20:A21"/>
    <mergeCell ref="A22:A25"/>
    <mergeCell ref="A26:A27"/>
    <mergeCell ref="A28:A29"/>
    <mergeCell ref="A30:A33"/>
    <mergeCell ref="A34:A35"/>
    <mergeCell ref="A36:A37"/>
    <mergeCell ref="A38:A41"/>
    <mergeCell ref="A42:A43"/>
    <mergeCell ref="A44:A45"/>
    <mergeCell ref="A46:A49"/>
    <mergeCell ref="A85:A86"/>
    <mergeCell ref="A52:A53"/>
    <mergeCell ref="A54:A57"/>
    <mergeCell ref="A58:A59"/>
    <mergeCell ref="A60:A61"/>
    <mergeCell ref="A62:A66"/>
    <mergeCell ref="A67:A68"/>
    <mergeCell ref="A69:A70"/>
    <mergeCell ref="A71:A75"/>
    <mergeCell ref="A76:A77"/>
    <mergeCell ref="A78:A79"/>
    <mergeCell ref="A80:A84"/>
    <mergeCell ref="A106:A107"/>
    <mergeCell ref="A87:A88"/>
    <mergeCell ref="A89:A93"/>
    <mergeCell ref="A94:A95"/>
    <mergeCell ref="A96:A97"/>
    <mergeCell ref="A98:A103"/>
    <mergeCell ref="A104:A105"/>
  </mergeCells>
  <phoneticPr fontId="2" type="noConversion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CA2A-557E-4F9D-A753-FB24134B62B0}">
  <dimension ref="A1:E11"/>
  <sheetViews>
    <sheetView zoomScaleNormal="100" workbookViewId="0">
      <selection activeCell="D5" sqref="D5:D8"/>
    </sheetView>
  </sheetViews>
  <sheetFormatPr defaultRowHeight="15" x14ac:dyDescent="0.25"/>
  <cols>
    <col min="1" max="1" width="15.85546875" bestFit="1" customWidth="1"/>
    <col min="2" max="2" width="9.85546875" bestFit="1" customWidth="1"/>
    <col min="3" max="3" width="7.5703125" bestFit="1" customWidth="1"/>
    <col min="4" max="4" width="10.140625" bestFit="1" customWidth="1"/>
    <col min="5" max="5" width="17.7109375" bestFit="1" customWidth="1"/>
    <col min="9" max="9" width="33.7109375" customWidth="1"/>
  </cols>
  <sheetData>
    <row r="1" spans="1:5" x14ac:dyDescent="0.25">
      <c r="A1" s="1" t="s">
        <v>227</v>
      </c>
    </row>
    <row r="2" spans="1:5" ht="15.75" thickBot="1" x14ac:dyDescent="0.3">
      <c r="A2" s="4"/>
      <c r="B2" s="4"/>
      <c r="C2" s="4"/>
      <c r="D2" s="4"/>
      <c r="E2" s="4"/>
    </row>
    <row r="3" spans="1:5" ht="15.75" thickBot="1" x14ac:dyDescent="0.3">
      <c r="B3" s="27" t="s">
        <v>167</v>
      </c>
      <c r="C3" s="27"/>
      <c r="D3" s="27"/>
      <c r="E3" s="18" t="s">
        <v>170</v>
      </c>
    </row>
    <row r="4" spans="1:5" ht="15.75" thickBot="1" x14ac:dyDescent="0.3">
      <c r="A4" s="4" t="s">
        <v>7</v>
      </c>
      <c r="B4" s="4" t="s">
        <v>53</v>
      </c>
      <c r="C4" s="4" t="s">
        <v>21</v>
      </c>
      <c r="D4" s="4" t="s">
        <v>171</v>
      </c>
      <c r="E4" s="4" t="s">
        <v>172</v>
      </c>
    </row>
    <row r="5" spans="1:5" x14ac:dyDescent="0.25">
      <c r="A5" t="s">
        <v>30</v>
      </c>
      <c r="B5" s="6">
        <v>429</v>
      </c>
      <c r="C5" s="6">
        <v>28</v>
      </c>
      <c r="D5" s="19">
        <f t="shared" ref="D5:D11" si="0">B5/SUM(B5:C5)</f>
        <v>0.93873085339168494</v>
      </c>
      <c r="E5" s="6"/>
    </row>
    <row r="6" spans="1:5" x14ac:dyDescent="0.25">
      <c r="A6" t="s">
        <v>26</v>
      </c>
      <c r="B6" s="6">
        <v>16</v>
      </c>
      <c r="C6" s="6">
        <v>5</v>
      </c>
      <c r="D6" s="19">
        <f t="shared" si="0"/>
        <v>0.76190476190476186</v>
      </c>
      <c r="E6" s="20">
        <v>1.0540000000000001E-2</v>
      </c>
    </row>
    <row r="7" spans="1:5" x14ac:dyDescent="0.25">
      <c r="A7" t="s">
        <v>29</v>
      </c>
      <c r="B7" s="6">
        <v>221</v>
      </c>
      <c r="C7" s="6">
        <v>235</v>
      </c>
      <c r="D7" s="19">
        <f t="shared" si="0"/>
        <v>0.48464912280701755</v>
      </c>
      <c r="E7" s="6" t="s">
        <v>168</v>
      </c>
    </row>
    <row r="8" spans="1:5" x14ac:dyDescent="0.25">
      <c r="A8" t="s">
        <v>169</v>
      </c>
      <c r="B8" s="6">
        <v>322</v>
      </c>
      <c r="C8" s="6">
        <v>173</v>
      </c>
      <c r="D8" s="19">
        <f t="shared" si="0"/>
        <v>0.65050505050505047</v>
      </c>
      <c r="E8" s="6" t="s">
        <v>168</v>
      </c>
    </row>
    <row r="9" spans="1:5" x14ac:dyDescent="0.25">
      <c r="A9" s="7" t="s">
        <v>33</v>
      </c>
      <c r="B9" s="6">
        <v>21</v>
      </c>
      <c r="C9" s="6">
        <v>0</v>
      </c>
      <c r="D9" s="19">
        <f t="shared" si="0"/>
        <v>1</v>
      </c>
      <c r="E9" s="6">
        <v>0.62580000000000002</v>
      </c>
    </row>
    <row r="10" spans="1:5" x14ac:dyDescent="0.25">
      <c r="A10" s="7" t="s">
        <v>37</v>
      </c>
      <c r="B10" s="6">
        <v>429</v>
      </c>
      <c r="C10" s="6">
        <v>12</v>
      </c>
      <c r="D10" s="19">
        <f t="shared" si="0"/>
        <v>0.97278911564625847</v>
      </c>
      <c r="E10" s="20">
        <v>1.4919999999999999E-2</v>
      </c>
    </row>
    <row r="11" spans="1:5" ht="15.75" thickBot="1" x14ac:dyDescent="0.3">
      <c r="A11" s="4" t="s">
        <v>41</v>
      </c>
      <c r="B11" s="5">
        <v>442</v>
      </c>
      <c r="C11" s="5">
        <v>15</v>
      </c>
      <c r="D11" s="21">
        <f t="shared" si="0"/>
        <v>0.96717724288840268</v>
      </c>
      <c r="E11" s="22">
        <v>5.969E-2</v>
      </c>
    </row>
  </sheetData>
  <mergeCells count="1">
    <mergeCell ref="B3:D3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2BA4-9D9F-4A0A-95CD-E79965B56A0D}">
  <dimension ref="A1:I8"/>
  <sheetViews>
    <sheetView zoomScaleNormal="100" workbookViewId="0">
      <selection activeCell="A2" sqref="A2"/>
    </sheetView>
  </sheetViews>
  <sheetFormatPr defaultRowHeight="15" x14ac:dyDescent="0.25"/>
  <cols>
    <col min="1" max="1" width="17.42578125" bestFit="1" customWidth="1"/>
    <col min="2" max="2" width="11" bestFit="1" customWidth="1"/>
    <col min="3" max="3" width="7.5703125" bestFit="1" customWidth="1"/>
    <col min="4" max="4" width="10.42578125" bestFit="1" customWidth="1"/>
    <col min="5" max="5" width="17.7109375" bestFit="1" customWidth="1"/>
    <col min="6" max="6" width="12.28515625" bestFit="1" customWidth="1"/>
    <col min="7" max="7" width="7.5703125" bestFit="1" customWidth="1"/>
    <col min="8" max="8" width="10.42578125" bestFit="1" customWidth="1"/>
    <col min="9" max="9" width="17.7109375" customWidth="1"/>
  </cols>
  <sheetData>
    <row r="1" spans="1:9" x14ac:dyDescent="0.25">
      <c r="A1" s="1" t="s">
        <v>174</v>
      </c>
    </row>
    <row r="2" spans="1:9" ht="15.75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15.75" thickBot="1" x14ac:dyDescent="0.3">
      <c r="B3" s="27" t="s">
        <v>162</v>
      </c>
      <c r="C3" s="27"/>
      <c r="D3" s="27"/>
      <c r="E3" s="18" t="s">
        <v>170</v>
      </c>
      <c r="F3" s="27" t="s">
        <v>163</v>
      </c>
      <c r="G3" s="27"/>
      <c r="H3" s="27"/>
      <c r="I3" s="18" t="s">
        <v>170</v>
      </c>
    </row>
    <row r="4" spans="1:9" ht="15.75" thickBot="1" x14ac:dyDescent="0.3">
      <c r="A4" s="4" t="s">
        <v>7</v>
      </c>
      <c r="B4" s="4" t="s">
        <v>53</v>
      </c>
      <c r="C4" s="4" t="s">
        <v>21</v>
      </c>
      <c r="D4" s="4" t="s">
        <v>173</v>
      </c>
      <c r="E4" s="4" t="s">
        <v>172</v>
      </c>
      <c r="F4" s="4" t="s">
        <v>53</v>
      </c>
      <c r="G4" s="4" t="s">
        <v>21</v>
      </c>
      <c r="H4" s="4" t="s">
        <v>173</v>
      </c>
      <c r="I4" s="4" t="s">
        <v>172</v>
      </c>
    </row>
    <row r="5" spans="1:9" x14ac:dyDescent="0.25">
      <c r="A5" t="s">
        <v>30</v>
      </c>
      <c r="B5" s="6">
        <v>257</v>
      </c>
      <c r="C5" s="6">
        <v>605</v>
      </c>
      <c r="D5" s="19">
        <f>C5/SUM(B5:C5)</f>
        <v>0.70185614849187938</v>
      </c>
      <c r="E5" s="6"/>
      <c r="F5" s="6">
        <v>883</v>
      </c>
      <c r="G5" s="6">
        <v>605</v>
      </c>
      <c r="H5" s="19">
        <f>G5/SUM(F5:G5)</f>
        <v>0.40658602150537637</v>
      </c>
      <c r="I5" s="6"/>
    </row>
    <row r="6" spans="1:9" x14ac:dyDescent="0.25">
      <c r="A6" s="7" t="s">
        <v>38</v>
      </c>
      <c r="B6" s="6">
        <v>9</v>
      </c>
      <c r="C6" s="6">
        <v>839</v>
      </c>
      <c r="D6" s="19">
        <f>C6/SUM(B6:C6)</f>
        <v>0.98938679245283023</v>
      </c>
      <c r="E6" s="6" t="s">
        <v>168</v>
      </c>
      <c r="F6" s="6">
        <v>58</v>
      </c>
      <c r="G6" s="6">
        <v>1402</v>
      </c>
      <c r="H6" s="19">
        <f>G6/SUM(F6:G6)</f>
        <v>0.96027397260273972</v>
      </c>
      <c r="I6" s="6" t="s">
        <v>168</v>
      </c>
    </row>
    <row r="7" spans="1:9" x14ac:dyDescent="0.25">
      <c r="A7" t="s">
        <v>42</v>
      </c>
      <c r="B7" s="6">
        <v>35</v>
      </c>
      <c r="C7" s="6">
        <v>827</v>
      </c>
      <c r="D7" s="19">
        <f>C7/SUM(B7:C7)</f>
        <v>0.95939675174013916</v>
      </c>
      <c r="E7" s="6" t="s">
        <v>168</v>
      </c>
      <c r="F7" s="6">
        <v>112</v>
      </c>
      <c r="G7" s="6">
        <v>1372</v>
      </c>
      <c r="H7" s="19">
        <f>G7/SUM(F7:G7)</f>
        <v>0.92452830188679247</v>
      </c>
      <c r="I7" s="6" t="s">
        <v>168</v>
      </c>
    </row>
    <row r="8" spans="1:9" ht="15.75" thickBot="1" x14ac:dyDescent="0.3">
      <c r="A8" s="11" t="s">
        <v>34</v>
      </c>
      <c r="B8" s="5">
        <v>7</v>
      </c>
      <c r="C8" s="5">
        <v>332</v>
      </c>
      <c r="D8" s="21">
        <f>C8/SUM(B8:C8)</f>
        <v>0.97935103244837762</v>
      </c>
      <c r="E8" s="5" t="s">
        <v>168</v>
      </c>
      <c r="F8" s="5">
        <v>37</v>
      </c>
      <c r="G8" s="5">
        <v>402</v>
      </c>
      <c r="H8" s="21">
        <f>G8/SUM(F8:G8)</f>
        <v>0.91571753986332571</v>
      </c>
      <c r="I8" s="5" t="s">
        <v>168</v>
      </c>
    </row>
  </sheetData>
  <mergeCells count="2">
    <mergeCell ref="B3:D3"/>
    <mergeCell ref="F3:H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E376-4ECB-4893-84BB-D710EE889B54}">
  <dimension ref="A1:I6"/>
  <sheetViews>
    <sheetView workbookViewId="0">
      <selection activeCell="I8" sqref="I8"/>
    </sheetView>
  </sheetViews>
  <sheetFormatPr defaultRowHeight="15" x14ac:dyDescent="0.25"/>
  <cols>
    <col min="1" max="1" width="17" bestFit="1" customWidth="1"/>
    <col min="2" max="2" width="11" bestFit="1" customWidth="1"/>
    <col min="3" max="3" width="7.5703125" bestFit="1" customWidth="1"/>
    <col min="4" max="4" width="10.42578125" bestFit="1" customWidth="1"/>
    <col min="5" max="5" width="17.7109375" bestFit="1" customWidth="1"/>
    <col min="6" max="6" width="12.28515625" bestFit="1" customWidth="1"/>
    <col min="7" max="7" width="7.5703125" bestFit="1" customWidth="1"/>
    <col min="8" max="8" width="10.42578125" bestFit="1" customWidth="1"/>
    <col min="9" max="9" width="17.7109375" bestFit="1" customWidth="1"/>
  </cols>
  <sheetData>
    <row r="1" spans="1:9" x14ac:dyDescent="0.25">
      <c r="A1" s="1" t="s">
        <v>228</v>
      </c>
    </row>
    <row r="2" spans="1:9" ht="15.75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15.75" thickBot="1" x14ac:dyDescent="0.3">
      <c r="B3" s="27" t="s">
        <v>162</v>
      </c>
      <c r="C3" s="27"/>
      <c r="D3" s="27"/>
      <c r="E3" s="18" t="s">
        <v>170</v>
      </c>
      <c r="F3" s="27" t="s">
        <v>163</v>
      </c>
      <c r="G3" s="27"/>
      <c r="H3" s="27"/>
      <c r="I3" s="18" t="s">
        <v>170</v>
      </c>
    </row>
    <row r="4" spans="1:9" ht="15.75" thickBot="1" x14ac:dyDescent="0.3">
      <c r="A4" s="4" t="s">
        <v>7</v>
      </c>
      <c r="B4" s="4" t="s">
        <v>53</v>
      </c>
      <c r="C4" s="4" t="s">
        <v>21</v>
      </c>
      <c r="D4" s="4" t="s">
        <v>173</v>
      </c>
      <c r="E4" s="4" t="s">
        <v>172</v>
      </c>
      <c r="F4" s="4" t="s">
        <v>53</v>
      </c>
      <c r="G4" s="4" t="s">
        <v>21</v>
      </c>
      <c r="H4" s="4" t="s">
        <v>173</v>
      </c>
      <c r="I4" s="4" t="s">
        <v>172</v>
      </c>
    </row>
    <row r="5" spans="1:9" x14ac:dyDescent="0.25">
      <c r="A5" s="7" t="s">
        <v>38</v>
      </c>
      <c r="B5" s="6">
        <v>9</v>
      </c>
      <c r="C5" s="6">
        <v>839</v>
      </c>
      <c r="D5" s="19">
        <f>C5/SUM(B5:C5)</f>
        <v>0.98938679245283023</v>
      </c>
      <c r="E5" s="6"/>
      <c r="F5">
        <v>58</v>
      </c>
      <c r="G5">
        <v>1402</v>
      </c>
      <c r="H5" s="19">
        <f>G5/SUM(F5:G5)</f>
        <v>0.96027397260273972</v>
      </c>
      <c r="I5" s="6"/>
    </row>
    <row r="6" spans="1:9" ht="15.75" thickBot="1" x14ac:dyDescent="0.3">
      <c r="A6" s="11" t="s">
        <v>34</v>
      </c>
      <c r="B6" s="5">
        <v>7</v>
      </c>
      <c r="C6" s="5">
        <v>332</v>
      </c>
      <c r="D6" s="21">
        <f>C6/SUM(B6:C6)</f>
        <v>0.97935103244837762</v>
      </c>
      <c r="E6" s="5">
        <v>0.17480000000000001</v>
      </c>
      <c r="F6" s="4">
        <v>37</v>
      </c>
      <c r="G6" s="4">
        <v>402</v>
      </c>
      <c r="H6" s="21">
        <f>G6/SUM(F6:G6)</f>
        <v>0.91571753986332571</v>
      </c>
      <c r="I6" s="5" t="s">
        <v>168</v>
      </c>
    </row>
  </sheetData>
  <mergeCells count="2">
    <mergeCell ref="B3:D3"/>
    <mergeCell ref="F3:H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9858-FA09-43AD-ADBF-D4D1D435AD32}">
  <dimension ref="A1:I7"/>
  <sheetViews>
    <sheetView workbookViewId="0">
      <selection activeCell="A2" sqref="A2"/>
    </sheetView>
  </sheetViews>
  <sheetFormatPr defaultRowHeight="15" x14ac:dyDescent="0.25"/>
  <cols>
    <col min="1" max="1" width="23.140625" bestFit="1" customWidth="1"/>
    <col min="2" max="2" width="11" bestFit="1" customWidth="1"/>
    <col min="3" max="3" width="7.5703125" bestFit="1" customWidth="1"/>
    <col min="4" max="4" width="10.42578125" bestFit="1" customWidth="1"/>
    <col min="5" max="5" width="17.7109375" bestFit="1" customWidth="1"/>
    <col min="6" max="6" width="12.28515625" bestFit="1" customWidth="1"/>
    <col min="7" max="7" width="7.5703125" bestFit="1" customWidth="1"/>
    <col min="8" max="8" width="10.42578125" bestFit="1" customWidth="1"/>
    <col min="9" max="9" width="17.7109375" bestFit="1" customWidth="1"/>
  </cols>
  <sheetData>
    <row r="1" spans="1:9" x14ac:dyDescent="0.25">
      <c r="A1" s="1" t="s">
        <v>229</v>
      </c>
    </row>
    <row r="2" spans="1:9" ht="15.75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15.75" thickBot="1" x14ac:dyDescent="0.3">
      <c r="B3" s="27" t="s">
        <v>162</v>
      </c>
      <c r="C3" s="27"/>
      <c r="D3" s="27"/>
      <c r="E3" s="18" t="s">
        <v>170</v>
      </c>
      <c r="F3" s="27" t="s">
        <v>163</v>
      </c>
      <c r="G3" s="27"/>
      <c r="H3" s="27"/>
      <c r="I3" s="18" t="s">
        <v>170</v>
      </c>
    </row>
    <row r="4" spans="1:9" ht="15.75" thickBot="1" x14ac:dyDescent="0.3">
      <c r="A4" s="4" t="s">
        <v>7</v>
      </c>
      <c r="B4" s="4" t="s">
        <v>53</v>
      </c>
      <c r="C4" s="4" t="s">
        <v>21</v>
      </c>
      <c r="D4" s="4" t="s">
        <v>173</v>
      </c>
      <c r="E4" s="4" t="s">
        <v>172</v>
      </c>
      <c r="F4" s="4" t="s">
        <v>53</v>
      </c>
      <c r="G4" s="4" t="s">
        <v>21</v>
      </c>
      <c r="H4" s="4" t="s">
        <v>173</v>
      </c>
      <c r="I4" s="4" t="s">
        <v>172</v>
      </c>
    </row>
    <row r="5" spans="1:9" x14ac:dyDescent="0.25">
      <c r="A5" t="s">
        <v>42</v>
      </c>
      <c r="B5" s="6">
        <v>35</v>
      </c>
      <c r="C5" s="6">
        <v>827</v>
      </c>
      <c r="D5" s="19">
        <f>C5/SUM(B5:C5)</f>
        <v>0.95939675174013916</v>
      </c>
      <c r="E5" s="6"/>
      <c r="F5" s="6">
        <v>112</v>
      </c>
      <c r="G5" s="6">
        <v>1372</v>
      </c>
      <c r="H5" s="19">
        <f>G5/SUM(F5:G5)</f>
        <v>0.92452830188679247</v>
      </c>
      <c r="I5" s="6"/>
    </row>
    <row r="6" spans="1:9" x14ac:dyDescent="0.25">
      <c r="A6" t="s">
        <v>71</v>
      </c>
      <c r="B6" s="6">
        <v>8</v>
      </c>
      <c r="C6" s="6">
        <v>840</v>
      </c>
      <c r="D6" s="19">
        <f>C6/SUM(B6:C6)</f>
        <v>0.99056603773584906</v>
      </c>
      <c r="E6" s="6" t="s">
        <v>168</v>
      </c>
      <c r="F6" s="6">
        <v>34</v>
      </c>
      <c r="G6" s="6">
        <v>1425</v>
      </c>
      <c r="H6" s="19">
        <f>G6/SUM(F6:G6)</f>
        <v>0.97669636737491428</v>
      </c>
      <c r="I6" s="6" t="s">
        <v>168</v>
      </c>
    </row>
    <row r="7" spans="1:9" ht="15.75" thickBot="1" x14ac:dyDescent="0.3">
      <c r="A7" s="4" t="s">
        <v>69</v>
      </c>
      <c r="B7" s="5">
        <v>1</v>
      </c>
      <c r="C7" s="5">
        <v>338</v>
      </c>
      <c r="D7" s="21">
        <f>C7/SUM(B7:C7)</f>
        <v>0.99705014749262533</v>
      </c>
      <c r="E7" s="5">
        <v>1E-4</v>
      </c>
      <c r="F7" s="5">
        <v>3</v>
      </c>
      <c r="G7" s="5">
        <v>436</v>
      </c>
      <c r="H7" s="21">
        <f>G7/SUM(F7:G7)</f>
        <v>0.99316628701594534</v>
      </c>
      <c r="I7" s="5" t="s">
        <v>168</v>
      </c>
    </row>
  </sheetData>
  <mergeCells count="2">
    <mergeCell ref="B3:D3"/>
    <mergeCell ref="F3:H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DC9A-BE90-4D7C-8261-CD90313C4BA7}">
  <dimension ref="A1:D18"/>
  <sheetViews>
    <sheetView workbookViewId="0">
      <selection activeCell="C3" sqref="C3"/>
    </sheetView>
  </sheetViews>
  <sheetFormatPr defaultRowHeight="15" x14ac:dyDescent="0.25"/>
  <cols>
    <col min="1" max="1" width="21.5703125" bestFit="1" customWidth="1"/>
    <col min="2" max="2" width="20.28515625" bestFit="1" customWidth="1"/>
    <col min="3" max="3" width="14.85546875" bestFit="1" customWidth="1"/>
    <col min="4" max="4" width="14.28515625" bestFit="1" customWidth="1"/>
    <col min="6" max="6" width="21.5703125" bestFit="1" customWidth="1"/>
    <col min="7" max="7" width="20.28515625" bestFit="1" customWidth="1"/>
    <col min="8" max="8" width="12.5703125" bestFit="1" customWidth="1"/>
    <col min="9" max="9" width="12" bestFit="1" customWidth="1"/>
  </cols>
  <sheetData>
    <row r="1" spans="1:4" x14ac:dyDescent="0.25">
      <c r="A1" s="1" t="s">
        <v>230</v>
      </c>
    </row>
    <row r="2" spans="1:4" ht="15.75" thickBot="1" x14ac:dyDescent="0.3">
      <c r="A2" s="4"/>
      <c r="B2" s="4"/>
      <c r="C2" s="4"/>
      <c r="D2" s="4"/>
    </row>
    <row r="3" spans="1:4" ht="15.75" thickBot="1" x14ac:dyDescent="0.3">
      <c r="A3" s="4" t="s">
        <v>7</v>
      </c>
      <c r="B3" s="4" t="s">
        <v>23</v>
      </c>
      <c r="C3" s="4" t="s">
        <v>166</v>
      </c>
      <c r="D3" s="4" t="s">
        <v>165</v>
      </c>
    </row>
    <row r="4" spans="1:4" ht="15.75" customHeight="1" x14ac:dyDescent="0.25">
      <c r="A4" t="s">
        <v>0</v>
      </c>
      <c r="B4" t="s">
        <v>24</v>
      </c>
      <c r="C4">
        <v>230</v>
      </c>
      <c r="D4" s="8">
        <f>C4/7.12</f>
        <v>32.303370786516851</v>
      </c>
    </row>
    <row r="5" spans="1:4" x14ac:dyDescent="0.25">
      <c r="A5" s="2" t="s">
        <v>1</v>
      </c>
      <c r="B5" s="2" t="s">
        <v>24</v>
      </c>
      <c r="C5" s="2">
        <v>200</v>
      </c>
      <c r="D5" s="16">
        <f t="shared" ref="D5:D18" si="0">C5/7.12</f>
        <v>28.089887640449437</v>
      </c>
    </row>
    <row r="6" spans="1:4" x14ac:dyDescent="0.25">
      <c r="A6" t="s">
        <v>2</v>
      </c>
      <c r="B6" t="s">
        <v>24</v>
      </c>
      <c r="C6">
        <v>310</v>
      </c>
      <c r="D6" s="8">
        <f t="shared" si="0"/>
        <v>43.539325842696627</v>
      </c>
    </row>
    <row r="7" spans="1:4" x14ac:dyDescent="0.25">
      <c r="A7" s="2" t="s">
        <v>8</v>
      </c>
      <c r="B7" s="2" t="s">
        <v>24</v>
      </c>
      <c r="C7" s="2">
        <v>100</v>
      </c>
      <c r="D7" s="16">
        <f t="shared" si="0"/>
        <v>14.044943820224718</v>
      </c>
    </row>
    <row r="8" spans="1:4" x14ac:dyDescent="0.25">
      <c r="A8" t="s">
        <v>3</v>
      </c>
      <c r="B8" t="s">
        <v>25</v>
      </c>
      <c r="C8">
        <f>C4+C5</f>
        <v>430</v>
      </c>
      <c r="D8" s="8">
        <f t="shared" si="0"/>
        <v>60.393258426966291</v>
      </c>
    </row>
    <row r="9" spans="1:4" x14ac:dyDescent="0.25">
      <c r="A9" s="2" t="s">
        <v>4</v>
      </c>
      <c r="B9" s="2" t="s">
        <v>25</v>
      </c>
      <c r="C9" s="2">
        <f>C4+C6</f>
        <v>540</v>
      </c>
      <c r="D9" s="16">
        <f t="shared" si="0"/>
        <v>75.842696629213478</v>
      </c>
    </row>
    <row r="10" spans="1:4" x14ac:dyDescent="0.25">
      <c r="A10" t="s">
        <v>9</v>
      </c>
      <c r="B10" t="s">
        <v>25</v>
      </c>
      <c r="C10">
        <f>C4+C7</f>
        <v>330</v>
      </c>
      <c r="D10" s="8">
        <f t="shared" si="0"/>
        <v>46.348314606741575</v>
      </c>
    </row>
    <row r="11" spans="1:4" x14ac:dyDescent="0.25">
      <c r="A11" s="2" t="s">
        <v>5</v>
      </c>
      <c r="B11" s="2" t="s">
        <v>25</v>
      </c>
      <c r="C11" s="2">
        <f>C5+C6</f>
        <v>510</v>
      </c>
      <c r="D11" s="16">
        <f t="shared" si="0"/>
        <v>71.62921348314606</v>
      </c>
    </row>
    <row r="12" spans="1:4" x14ac:dyDescent="0.25">
      <c r="A12" t="s">
        <v>10</v>
      </c>
      <c r="B12" t="s">
        <v>25</v>
      </c>
      <c r="C12">
        <f>C5+C7</f>
        <v>300</v>
      </c>
      <c r="D12" s="8">
        <f t="shared" si="0"/>
        <v>42.134831460674157</v>
      </c>
    </row>
    <row r="13" spans="1:4" x14ac:dyDescent="0.25">
      <c r="A13" s="2" t="s">
        <v>11</v>
      </c>
      <c r="B13" s="2" t="s">
        <v>25</v>
      </c>
      <c r="C13" s="2">
        <f>C6+C7</f>
        <v>410</v>
      </c>
      <c r="D13" s="16">
        <f t="shared" si="0"/>
        <v>57.584269662921351</v>
      </c>
    </row>
    <row r="14" spans="1:4" x14ac:dyDescent="0.25">
      <c r="A14" t="s">
        <v>6</v>
      </c>
      <c r="B14" t="s">
        <v>18</v>
      </c>
      <c r="C14">
        <f>C4+C5+C6</f>
        <v>740</v>
      </c>
      <c r="D14" s="8">
        <f t="shared" si="0"/>
        <v>103.93258426966293</v>
      </c>
    </row>
    <row r="15" spans="1:4" x14ac:dyDescent="0.25">
      <c r="A15" s="2" t="s">
        <v>12</v>
      </c>
      <c r="B15" s="2" t="s">
        <v>18</v>
      </c>
      <c r="C15" s="2">
        <f>C4+C5+C7</f>
        <v>530</v>
      </c>
      <c r="D15" s="16">
        <f t="shared" si="0"/>
        <v>74.438202247191015</v>
      </c>
    </row>
    <row r="16" spans="1:4" x14ac:dyDescent="0.25">
      <c r="A16" t="s">
        <v>13</v>
      </c>
      <c r="B16" t="s">
        <v>18</v>
      </c>
      <c r="C16">
        <f>C4+C6+C7</f>
        <v>640</v>
      </c>
      <c r="D16" s="8">
        <f t="shared" si="0"/>
        <v>89.887640449438194</v>
      </c>
    </row>
    <row r="17" spans="1:4" x14ac:dyDescent="0.25">
      <c r="A17" s="2" t="s">
        <v>14</v>
      </c>
      <c r="B17" s="2" t="s">
        <v>18</v>
      </c>
      <c r="C17" s="2">
        <f>C5+C6+C7</f>
        <v>610</v>
      </c>
      <c r="D17" s="16">
        <f t="shared" si="0"/>
        <v>85.674157303370791</v>
      </c>
    </row>
    <row r="18" spans="1:4" ht="15.75" thickBot="1" x14ac:dyDescent="0.3">
      <c r="A18" s="4" t="s">
        <v>15</v>
      </c>
      <c r="B18" s="4" t="s">
        <v>19</v>
      </c>
      <c r="C18" s="4">
        <f>C4+C5+C6+C7</f>
        <v>840</v>
      </c>
      <c r="D18" s="9">
        <f t="shared" si="0"/>
        <v>117.97752808988764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213E-151B-4168-9EB0-41579A58A08F}">
  <dimension ref="A1:G11"/>
  <sheetViews>
    <sheetView tabSelected="1" workbookViewId="0">
      <selection activeCell="F13" sqref="F13"/>
    </sheetView>
  </sheetViews>
  <sheetFormatPr defaultRowHeight="15" x14ac:dyDescent="0.25"/>
  <cols>
    <col min="1" max="1" width="17.85546875" bestFit="1" customWidth="1"/>
    <col min="2" max="2" width="17.5703125" bestFit="1" customWidth="1"/>
    <col min="3" max="3" width="16.85546875" bestFit="1" customWidth="1"/>
    <col min="4" max="4" width="12.42578125" bestFit="1" customWidth="1"/>
    <col min="5" max="6" width="12.42578125" customWidth="1"/>
    <col min="7" max="7" width="12.7109375" bestFit="1" customWidth="1"/>
  </cols>
  <sheetData>
    <row r="1" spans="1:7" x14ac:dyDescent="0.25">
      <c r="A1" s="1" t="s">
        <v>235</v>
      </c>
    </row>
    <row r="2" spans="1:7" ht="15.75" thickBot="1" x14ac:dyDescent="0.3">
      <c r="A2" s="4"/>
      <c r="B2" s="4"/>
      <c r="C2" s="4"/>
      <c r="D2" s="4"/>
      <c r="E2" s="4"/>
    </row>
    <row r="3" spans="1:7" ht="15.75" thickBot="1" x14ac:dyDescent="0.3">
      <c r="A3" s="18"/>
      <c r="B3" s="18" t="s">
        <v>177</v>
      </c>
      <c r="C3" s="18" t="s">
        <v>166</v>
      </c>
      <c r="D3" s="18" t="s">
        <v>234</v>
      </c>
      <c r="E3" s="18" t="s">
        <v>231</v>
      </c>
    </row>
    <row r="4" spans="1:7" x14ac:dyDescent="0.25">
      <c r="A4" s="33" t="s">
        <v>240</v>
      </c>
      <c r="B4" t="s">
        <v>232</v>
      </c>
      <c r="C4">
        <v>0</v>
      </c>
      <c r="D4" s="26">
        <v>0.5</v>
      </c>
      <c r="E4" t="s">
        <v>233</v>
      </c>
    </row>
    <row r="5" spans="1:7" x14ac:dyDescent="0.25">
      <c r="A5" s="33"/>
      <c r="B5" t="s">
        <v>2</v>
      </c>
      <c r="C5">
        <v>310</v>
      </c>
      <c r="D5">
        <v>0.64300000000000002</v>
      </c>
      <c r="E5" s="24">
        <f>(D5-D4)/(C5-C4)</f>
        <v>4.6129032258064519E-4</v>
      </c>
      <c r="F5" s="24"/>
      <c r="G5" s="24"/>
    </row>
    <row r="6" spans="1:7" x14ac:dyDescent="0.25">
      <c r="A6" s="33"/>
      <c r="B6" t="s">
        <v>236</v>
      </c>
      <c r="C6">
        <v>510</v>
      </c>
      <c r="D6">
        <v>0.78500000000000003</v>
      </c>
      <c r="E6" s="24">
        <f t="shared" ref="E6:E7" si="0">(D6-D5)/(C6-C5)</f>
        <v>7.1000000000000013E-4</v>
      </c>
      <c r="F6" s="24"/>
      <c r="G6" s="24"/>
    </row>
    <row r="7" spans="1:7" ht="15.75" thickBot="1" x14ac:dyDescent="0.3">
      <c r="A7" s="33"/>
      <c r="B7" s="4" t="s">
        <v>239</v>
      </c>
      <c r="C7" s="4">
        <v>610</v>
      </c>
      <c r="D7" s="4">
        <v>0.84499999999999997</v>
      </c>
      <c r="E7" s="25">
        <f t="shared" si="0"/>
        <v>5.9999999999999941E-4</v>
      </c>
      <c r="F7" s="24"/>
      <c r="G7" s="24"/>
    </row>
    <row r="8" spans="1:7" x14ac:dyDescent="0.25">
      <c r="A8" s="33" t="s">
        <v>241</v>
      </c>
      <c r="B8" t="s">
        <v>232</v>
      </c>
      <c r="C8">
        <v>0</v>
      </c>
      <c r="D8" s="26">
        <v>0.5</v>
      </c>
      <c r="E8" t="s">
        <v>233</v>
      </c>
    </row>
    <row r="9" spans="1:7" x14ac:dyDescent="0.25">
      <c r="A9" s="33"/>
      <c r="B9" t="s">
        <v>2</v>
      </c>
      <c r="C9">
        <v>310</v>
      </c>
      <c r="D9">
        <v>0.64300000000000002</v>
      </c>
      <c r="E9" s="24">
        <f>(D9-D8)/(C9-C8)</f>
        <v>4.6129032258064519E-4</v>
      </c>
      <c r="F9" s="24"/>
      <c r="G9" s="24"/>
    </row>
    <row r="10" spans="1:7" x14ac:dyDescent="0.25">
      <c r="A10" s="33"/>
      <c r="B10" t="s">
        <v>237</v>
      </c>
      <c r="C10">
        <v>540</v>
      </c>
      <c r="D10">
        <v>0.86599999999999999</v>
      </c>
      <c r="E10" s="24">
        <f>(D10-D9)/(C10-C9)</f>
        <v>9.6956521739130421E-4</v>
      </c>
      <c r="F10" s="24"/>
      <c r="G10" s="24"/>
    </row>
    <row r="11" spans="1:7" ht="15.75" thickBot="1" x14ac:dyDescent="0.3">
      <c r="A11" s="34"/>
      <c r="B11" s="4" t="s">
        <v>238</v>
      </c>
      <c r="C11" s="4">
        <v>640</v>
      </c>
      <c r="D11" s="4">
        <v>0.92100000000000004</v>
      </c>
      <c r="E11" s="25">
        <f>(D11-D10)/(C11-C10)</f>
        <v>5.5000000000000047E-4</v>
      </c>
      <c r="F11" s="24"/>
      <c r="G11" s="24"/>
    </row>
  </sheetData>
  <autoFilter ref="B3:G7" xr:uid="{93CA213E-151B-4168-9EB0-41579A58A08F}">
    <sortState xmlns:xlrd2="http://schemas.microsoft.com/office/spreadsheetml/2017/richdata2" ref="B4:G7">
      <sortCondition ref="C3:C7"/>
    </sortState>
  </autoFilter>
  <mergeCells count="2">
    <mergeCell ref="A4:A7"/>
    <mergeCell ref="A8:A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Supplementary Tables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炜 王</dc:creator>
  <cp:lastModifiedBy>炜 王</cp:lastModifiedBy>
  <cp:lastPrinted>2024-05-06T07:52:39Z</cp:lastPrinted>
  <dcterms:created xsi:type="dcterms:W3CDTF">2024-02-02T01:15:09Z</dcterms:created>
  <dcterms:modified xsi:type="dcterms:W3CDTF">2024-05-06T07:54:00Z</dcterms:modified>
</cp:coreProperties>
</file>